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dell\Desktop\"/>
    </mc:Choice>
  </mc:AlternateContent>
  <xr:revisionPtr revIDLastSave="0" documentId="8_{0CBACBB3-976F-464F-9435-C16FAC50A039}" xr6:coauthVersionLast="47" xr6:coauthVersionMax="47" xr10:uidLastSave="{00000000-0000-0000-0000-000000000000}"/>
  <bookViews>
    <workbookView xWindow="-120" yWindow="-120" windowWidth="29040" windowHeight="15720" xr2:uid="{190753AF-2D11-4633-9F30-8C6A43ED906A}"/>
  </bookViews>
  <sheets>
    <sheet name="Time series of transfers - mast" sheetId="1" r:id="rId1"/>
    <sheet name="Grants - details RBI" sheetId="8" r:id="rId2"/>
    <sheet name="GDP" sheetId="5" r:id="rId3"/>
    <sheet name="FC XII report annex 2.1" sheetId="4" r:id="rId4"/>
    <sheet name="RBI Bulletin references" sheetId="2" r:id="rId5"/>
    <sheet name="GRR" sheetId="11" r:id="rId6"/>
  </sheets>
  <externalReferences>
    <externalReference r:id="rId7"/>
  </externalReferences>
  <definedNames>
    <definedName name="_xlnm._FilterDatabase" localSheetId="0" hidden="1">'Time series of transfers - mast'!$A$2:$M$91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9" i="1" l="1"/>
  <c r="M89" i="1"/>
  <c r="K90" i="1"/>
  <c r="K89" i="1"/>
  <c r="K88" i="1"/>
  <c r="L89" i="1"/>
  <c r="L90" i="1"/>
  <c r="M90" i="1"/>
  <c r="N90" i="1"/>
  <c r="I89" i="1"/>
  <c r="I90" i="1"/>
  <c r="H89" i="1"/>
  <c r="H90" i="1"/>
  <c r="H88" i="1"/>
  <c r="G89" i="1"/>
  <c r="G90" i="1"/>
  <c r="G88" i="1"/>
  <c r="D91" i="1"/>
  <c r="E90" i="1"/>
  <c r="E89" i="1"/>
  <c r="M3" i="4"/>
  <c r="I3" i="4"/>
  <c r="N9" i="11"/>
  <c r="N53" i="11"/>
  <c r="N54" i="11"/>
  <c r="N55" i="11"/>
  <c r="N56" i="11"/>
  <c r="N49" i="11"/>
  <c r="N4" i="11"/>
  <c r="N5" i="11"/>
  <c r="N8" i="11"/>
  <c r="N11" i="11"/>
  <c r="N12" i="11"/>
  <c r="N13" i="11"/>
  <c r="N14" i="11"/>
  <c r="N15" i="11"/>
  <c r="N16" i="11"/>
  <c r="N17" i="11"/>
  <c r="N18" i="11"/>
  <c r="N20" i="11"/>
  <c r="N21" i="11"/>
  <c r="N22" i="11"/>
  <c r="N23" i="11"/>
  <c r="N25" i="11"/>
  <c r="N26" i="11"/>
  <c r="N27" i="11"/>
  <c r="N28" i="11"/>
  <c r="N29" i="11"/>
  <c r="N30" i="11"/>
  <c r="N31" i="11"/>
  <c r="N32" i="11"/>
  <c r="N33" i="11"/>
  <c r="N34" i="11"/>
  <c r="N35" i="11"/>
  <c r="N36" i="11"/>
  <c r="N37" i="11"/>
  <c r="N38" i="11"/>
  <c r="N39" i="11"/>
  <c r="N40" i="11"/>
  <c r="N41" i="11"/>
  <c r="N42" i="11"/>
  <c r="N43" i="11"/>
  <c r="N44" i="11"/>
  <c r="N45" i="11"/>
  <c r="N46" i="11"/>
  <c r="N47" i="11"/>
  <c r="N48" i="11"/>
  <c r="N50" i="11"/>
  <c r="N51" i="11"/>
  <c r="N3" i="11"/>
  <c r="N58" i="11"/>
  <c r="N57" i="11"/>
  <c r="N52" i="11"/>
  <c r="N24" i="11"/>
  <c r="N19" i="11"/>
  <c r="N10" i="11"/>
  <c r="N7" i="11"/>
  <c r="N6" i="11"/>
  <c r="J74" i="8" l="1"/>
  <c r="D73" i="8" l="1"/>
  <c r="C73" i="8" s="1"/>
  <c r="C72" i="8"/>
  <c r="C71" i="8"/>
  <c r="C70" i="8"/>
  <c r="C69" i="8"/>
  <c r="C68" i="8"/>
  <c r="C67" i="8"/>
  <c r="C66" i="8"/>
  <c r="C65" i="8"/>
  <c r="C64" i="8"/>
  <c r="C63" i="8"/>
  <c r="C62" i="8"/>
  <c r="C61" i="8"/>
  <c r="C60" i="8"/>
  <c r="C59" i="8"/>
  <c r="C58" i="8"/>
  <c r="C57" i="8"/>
  <c r="F56" i="8"/>
  <c r="C56" i="8" s="1"/>
  <c r="F55" i="8"/>
  <c r="C55" i="8"/>
  <c r="F54" i="8"/>
  <c r="C54" i="8"/>
  <c r="F53" i="8"/>
  <c r="C53" i="8"/>
  <c r="F52" i="8"/>
  <c r="C52" i="8" s="1"/>
  <c r="F51" i="8"/>
  <c r="C51" i="8" s="1"/>
  <c r="F50" i="8"/>
  <c r="C50" i="8"/>
  <c r="F49" i="8"/>
  <c r="C49" i="8" s="1"/>
  <c r="F48" i="8"/>
  <c r="C48" i="8"/>
  <c r="F47" i="8"/>
  <c r="C47" i="8"/>
  <c r="F46" i="8"/>
  <c r="C46" i="8" s="1"/>
  <c r="F45" i="8"/>
  <c r="C45" i="8" s="1"/>
  <c r="F44" i="8"/>
  <c r="C44" i="8" s="1"/>
  <c r="F43" i="8"/>
  <c r="C43" i="8" s="1"/>
  <c r="F42" i="8"/>
  <c r="C42" i="8" s="1"/>
  <c r="F41" i="8"/>
  <c r="C41" i="8" s="1"/>
  <c r="C65" i="2"/>
  <c r="L65" i="2" s="1"/>
  <c r="D74" i="2"/>
  <c r="C74" i="2"/>
  <c r="C73" i="2"/>
  <c r="L73" i="2" s="1"/>
  <c r="C72" i="2"/>
  <c r="L72" i="2" s="1"/>
  <c r="C71" i="2"/>
  <c r="L71" i="2" s="1"/>
  <c r="C70" i="2"/>
  <c r="L70" i="2" s="1"/>
  <c r="C69" i="2"/>
  <c r="C68" i="2"/>
  <c r="C67" i="2"/>
  <c r="C66" i="2"/>
  <c r="C64" i="2"/>
  <c r="C63" i="2"/>
  <c r="C62" i="2"/>
  <c r="C61" i="2"/>
  <c r="L61" i="2" s="1"/>
  <c r="C60" i="2"/>
  <c r="L60" i="2" s="1"/>
  <c r="C59" i="2"/>
  <c r="L59" i="2" s="1"/>
  <c r="C58" i="2"/>
  <c r="L58" i="2" s="1"/>
  <c r="F57" i="2"/>
  <c r="C57" i="2"/>
  <c r="F56" i="2"/>
  <c r="C56" i="2"/>
  <c r="F55" i="2"/>
  <c r="C55" i="2"/>
  <c r="L55" i="2" s="1"/>
  <c r="F54" i="2"/>
  <c r="C54" i="2"/>
  <c r="F53" i="2"/>
  <c r="C53" i="2"/>
  <c r="L53" i="2" s="1"/>
  <c r="F52" i="2"/>
  <c r="C52" i="2" s="1"/>
  <c r="L52" i="2" s="1"/>
  <c r="F51" i="2"/>
  <c r="C51" i="2"/>
  <c r="F50" i="2"/>
  <c r="C50" i="2"/>
  <c r="F49" i="2"/>
  <c r="C49" i="2"/>
  <c r="L49" i="2" s="1"/>
  <c r="F48" i="2"/>
  <c r="C48" i="2"/>
  <c r="L48" i="2" s="1"/>
  <c r="F47" i="2"/>
  <c r="C47" i="2"/>
  <c r="L47" i="2" s="1"/>
  <c r="F46" i="2"/>
  <c r="C46" i="2" s="1"/>
  <c r="L46" i="2" s="1"/>
  <c r="F45" i="2"/>
  <c r="C45" i="2"/>
  <c r="F44" i="2"/>
  <c r="C44" i="2"/>
  <c r="F43" i="2"/>
  <c r="C43" i="2"/>
  <c r="L43" i="2" s="1"/>
  <c r="F42" i="2"/>
  <c r="C42" i="2"/>
  <c r="F79" i="1"/>
  <c r="I15" i="4"/>
  <c r="S15" i="4" s="1"/>
  <c r="I16" i="4"/>
  <c r="M16" i="4" s="1"/>
  <c r="U16" i="4" s="1"/>
  <c r="I23" i="4"/>
  <c r="M23" i="4" s="1"/>
  <c r="U23" i="4" s="1"/>
  <c r="I24" i="4"/>
  <c r="P24" i="4" s="1"/>
  <c r="I4" i="4"/>
  <c r="I5" i="4"/>
  <c r="I6" i="4"/>
  <c r="I7" i="4"/>
  <c r="I8" i="4"/>
  <c r="I9" i="4"/>
  <c r="I10" i="4"/>
  <c r="I11" i="4"/>
  <c r="I12" i="4"/>
  <c r="S12" i="4" s="1"/>
  <c r="I13" i="4"/>
  <c r="I14" i="4"/>
  <c r="Q14" i="4" s="1"/>
  <c r="I17" i="4"/>
  <c r="I18" i="4"/>
  <c r="I19" i="4"/>
  <c r="I20" i="4"/>
  <c r="I21" i="4"/>
  <c r="I22" i="4"/>
  <c r="I25" i="4"/>
  <c r="V25" i="4"/>
  <c r="V24" i="4"/>
  <c r="V23" i="4"/>
  <c r="R23" i="4"/>
  <c r="V22" i="4"/>
  <c r="V21" i="4"/>
  <c r="V20" i="4"/>
  <c r="V19" i="4"/>
  <c r="V18" i="4"/>
  <c r="V17" i="4"/>
  <c r="V16" i="4"/>
  <c r="V15" i="4"/>
  <c r="V14" i="4"/>
  <c r="C85" i="1"/>
  <c r="N85" i="1" s="1"/>
  <c r="C86" i="1"/>
  <c r="C87" i="1"/>
  <c r="C79" i="1"/>
  <c r="N79" i="1" s="1"/>
  <c r="C80" i="1"/>
  <c r="H80" i="1" s="1"/>
  <c r="C81" i="1"/>
  <c r="H81" i="1" s="1"/>
  <c r="C82" i="1"/>
  <c r="H82" i="1" s="1"/>
  <c r="C83" i="1"/>
  <c r="H83" i="1" s="1"/>
  <c r="C73" i="1"/>
  <c r="C74" i="1"/>
  <c r="C75" i="1"/>
  <c r="C76" i="1"/>
  <c r="C77" i="1"/>
  <c r="E77" i="1" s="1"/>
  <c r="M77" i="1" s="1"/>
  <c r="C67" i="1"/>
  <c r="H67" i="1" s="1"/>
  <c r="L67" i="1" s="1"/>
  <c r="C68" i="1"/>
  <c r="C69" i="1"/>
  <c r="C70" i="1"/>
  <c r="C71" i="1"/>
  <c r="H71" i="1" s="1"/>
  <c r="I71" i="1" s="1"/>
  <c r="C61" i="1"/>
  <c r="C62" i="1"/>
  <c r="H62" i="1" s="1"/>
  <c r="L62" i="1" s="1"/>
  <c r="C63" i="1"/>
  <c r="C64" i="1"/>
  <c r="C65" i="1"/>
  <c r="C55" i="1"/>
  <c r="N55" i="1" s="1"/>
  <c r="C56" i="1"/>
  <c r="C57" i="1"/>
  <c r="C58" i="1"/>
  <c r="C59" i="1"/>
  <c r="E59" i="1" s="1"/>
  <c r="M59" i="1" s="1"/>
  <c r="C48" i="1"/>
  <c r="C49" i="1"/>
  <c r="C50" i="1"/>
  <c r="E50" i="1" s="1"/>
  <c r="M50" i="1" s="1"/>
  <c r="C51" i="1"/>
  <c r="C52" i="1"/>
  <c r="C53" i="1"/>
  <c r="N53" i="1" s="1"/>
  <c r="C42" i="1"/>
  <c r="C43" i="1"/>
  <c r="C44" i="1"/>
  <c r="E44" i="1" s="1"/>
  <c r="M44" i="1" s="1"/>
  <c r="C45" i="1"/>
  <c r="C46" i="1"/>
  <c r="C36" i="1"/>
  <c r="C37" i="1"/>
  <c r="N37" i="1" s="1"/>
  <c r="C38" i="1"/>
  <c r="N38" i="1" s="1"/>
  <c r="C39" i="1"/>
  <c r="C40" i="1"/>
  <c r="E40" i="1" s="1"/>
  <c r="M40" i="1" s="1"/>
  <c r="C30" i="1"/>
  <c r="C31" i="1"/>
  <c r="H31" i="1" s="1"/>
  <c r="C32" i="1"/>
  <c r="N32" i="1" s="1"/>
  <c r="C33" i="1"/>
  <c r="C34" i="1"/>
  <c r="E34" i="1" s="1"/>
  <c r="M34" i="1" s="1"/>
  <c r="C24" i="1"/>
  <c r="C25" i="1"/>
  <c r="E25" i="1" s="1"/>
  <c r="M25" i="1" s="1"/>
  <c r="C26" i="1"/>
  <c r="E26" i="1" s="1"/>
  <c r="M26" i="1" s="1"/>
  <c r="C27" i="1"/>
  <c r="C28" i="1"/>
  <c r="H28" i="1" s="1"/>
  <c r="L28" i="1" s="1"/>
  <c r="C20" i="1"/>
  <c r="N20" i="1" s="1"/>
  <c r="C21" i="1"/>
  <c r="C22" i="1"/>
  <c r="E22" i="1" s="1"/>
  <c r="M22" i="1" s="1"/>
  <c r="C15" i="1"/>
  <c r="C16" i="1"/>
  <c r="H16" i="1" s="1"/>
  <c r="I16" i="1" s="1"/>
  <c r="C17" i="1"/>
  <c r="C18" i="1"/>
  <c r="C9" i="1"/>
  <c r="C10" i="1"/>
  <c r="E10" i="1" s="1"/>
  <c r="M10" i="1" s="1"/>
  <c r="C11" i="1"/>
  <c r="H11" i="1" s="1"/>
  <c r="L11" i="1" s="1"/>
  <c r="C12" i="1"/>
  <c r="C13" i="1"/>
  <c r="E13" i="1" s="1"/>
  <c r="M13" i="1" s="1"/>
  <c r="C4" i="1"/>
  <c r="N4" i="1" s="1"/>
  <c r="C5" i="1"/>
  <c r="N5" i="1" s="1"/>
  <c r="C6" i="1"/>
  <c r="C7" i="1"/>
  <c r="N7" i="1" s="1"/>
  <c r="C3" i="1"/>
  <c r="N3" i="1" s="1"/>
  <c r="E43" i="1"/>
  <c r="M43" i="1" s="1"/>
  <c r="L74" i="2"/>
  <c r="L69" i="2"/>
  <c r="L68" i="2"/>
  <c r="L67" i="2"/>
  <c r="L66" i="2"/>
  <c r="L64" i="2"/>
  <c r="L63" i="2"/>
  <c r="L62" i="2"/>
  <c r="L57" i="2"/>
  <c r="L56" i="2"/>
  <c r="L54" i="2"/>
  <c r="L51" i="2"/>
  <c r="L50" i="2"/>
  <c r="L45" i="2"/>
  <c r="L44" i="2"/>
  <c r="L42" i="2"/>
  <c r="L41" i="2"/>
  <c r="L40" i="2"/>
  <c r="L39" i="2"/>
  <c r="L38" i="2"/>
  <c r="M37"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G142" i="1"/>
  <c r="G141" i="1"/>
  <c r="G140" i="1"/>
  <c r="G139" i="1"/>
  <c r="G138" i="1"/>
  <c r="G137" i="1"/>
  <c r="G136" i="1"/>
  <c r="G135" i="1"/>
  <c r="G134" i="1"/>
  <c r="G133" i="1"/>
  <c r="G132" i="1"/>
  <c r="G131" i="1"/>
  <c r="G130" i="1"/>
  <c r="G129" i="1"/>
  <c r="H128" i="1"/>
  <c r="G128" i="1"/>
  <c r="J91" i="1"/>
  <c r="F88" i="1"/>
  <c r="F87" i="1"/>
  <c r="F86" i="1"/>
  <c r="F85" i="1"/>
  <c r="J84" i="1"/>
  <c r="G84" i="1"/>
  <c r="D84" i="1"/>
  <c r="F83" i="1"/>
  <c r="F82" i="1"/>
  <c r="F81" i="1"/>
  <c r="F80" i="1"/>
  <c r="J78" i="1"/>
  <c r="D78" i="1"/>
  <c r="J72" i="1"/>
  <c r="G72" i="1"/>
  <c r="D72" i="1"/>
  <c r="F71" i="1"/>
  <c r="F70" i="1"/>
  <c r="F69" i="1"/>
  <c r="F68" i="1"/>
  <c r="F67" i="1"/>
  <c r="J66" i="1"/>
  <c r="G66" i="1"/>
  <c r="D66" i="1"/>
  <c r="F65" i="1"/>
  <c r="F64" i="1"/>
  <c r="F63" i="1"/>
  <c r="F62" i="1"/>
  <c r="F61" i="1"/>
  <c r="J60" i="1"/>
  <c r="G60" i="1"/>
  <c r="D60" i="1"/>
  <c r="F59" i="1"/>
  <c r="F58" i="1"/>
  <c r="F57" i="1"/>
  <c r="F56" i="1"/>
  <c r="F55" i="1"/>
  <c r="J54" i="1"/>
  <c r="D54" i="1"/>
  <c r="F48" i="1"/>
  <c r="J47" i="1"/>
  <c r="G47" i="1"/>
  <c r="D47" i="1"/>
  <c r="F46" i="1"/>
  <c r="F45" i="1"/>
  <c r="F44" i="1"/>
  <c r="N43" i="1"/>
  <c r="F43" i="1"/>
  <c r="F42" i="1"/>
  <c r="J41" i="1"/>
  <c r="G41" i="1"/>
  <c r="F40" i="1"/>
  <c r="F39" i="1"/>
  <c r="F38" i="1"/>
  <c r="F37" i="1"/>
  <c r="F36" i="1"/>
  <c r="J35" i="1"/>
  <c r="G35" i="1"/>
  <c r="D35" i="1"/>
  <c r="F34" i="1"/>
  <c r="F33" i="1"/>
  <c r="F32" i="1"/>
  <c r="F31" i="1"/>
  <c r="F30" i="1"/>
  <c r="J29" i="1"/>
  <c r="G29" i="1"/>
  <c r="D29" i="1"/>
  <c r="F28" i="1"/>
  <c r="F27" i="1"/>
  <c r="F26" i="1"/>
  <c r="F25" i="1"/>
  <c r="F24" i="1"/>
  <c r="J23" i="1"/>
  <c r="G23" i="1"/>
  <c r="D23" i="1"/>
  <c r="F22" i="1"/>
  <c r="F21" i="1"/>
  <c r="F20" i="1"/>
  <c r="J19" i="1"/>
  <c r="G19" i="1"/>
  <c r="D19" i="1"/>
  <c r="F18" i="1"/>
  <c r="F17" i="1"/>
  <c r="F16" i="1"/>
  <c r="F15" i="1"/>
  <c r="J14" i="1"/>
  <c r="G14" i="1"/>
  <c r="D14" i="1"/>
  <c r="F13" i="1"/>
  <c r="F12" i="1"/>
  <c r="F11" i="1"/>
  <c r="F10" i="1"/>
  <c r="F9" i="1"/>
  <c r="J8" i="1"/>
  <c r="G8" i="1"/>
  <c r="D8" i="1"/>
  <c r="F7" i="1"/>
  <c r="F6" i="1"/>
  <c r="F5" i="1"/>
  <c r="F4" i="1"/>
  <c r="F3" i="1"/>
  <c r="H20" i="1" l="1"/>
  <c r="L20" i="1" s="1"/>
  <c r="H79" i="1"/>
  <c r="I79" i="1" s="1"/>
  <c r="S22" i="4"/>
  <c r="O22" i="4"/>
  <c r="Q9" i="4"/>
  <c r="S9" i="4"/>
  <c r="N8" i="4"/>
  <c r="W8" i="4" s="1"/>
  <c r="P8" i="4"/>
  <c r="O8" i="4"/>
  <c r="R8" i="4"/>
  <c r="S8" i="4"/>
  <c r="Q3" i="4"/>
  <c r="O3" i="4"/>
  <c r="P3" i="4"/>
  <c r="N3" i="4"/>
  <c r="W3" i="4" s="1"/>
  <c r="M13" i="4"/>
  <c r="U13" i="4" s="1"/>
  <c r="P13" i="4"/>
  <c r="O13" i="4"/>
  <c r="N13" i="4"/>
  <c r="W13" i="4" s="1"/>
  <c r="Q22" i="4"/>
  <c r="N16" i="4"/>
  <c r="S21" i="4"/>
  <c r="N21" i="4"/>
  <c r="Y21" i="4" s="1"/>
  <c r="M21" i="4"/>
  <c r="U21" i="4" s="1"/>
  <c r="M7" i="4"/>
  <c r="U7" i="4" s="1"/>
  <c r="N7" i="4"/>
  <c r="W7" i="4" s="1"/>
  <c r="R7" i="4"/>
  <c r="Q7" i="4"/>
  <c r="O7" i="4"/>
  <c r="S7" i="4"/>
  <c r="P7" i="4"/>
  <c r="O20" i="4"/>
  <c r="S20" i="4"/>
  <c r="Q20" i="4"/>
  <c r="P20" i="4"/>
  <c r="Q6" i="4"/>
  <c r="S6" i="4"/>
  <c r="R6" i="4"/>
  <c r="O6" i="4"/>
  <c r="M6" i="4"/>
  <c r="U6" i="4" s="1"/>
  <c r="N6" i="4"/>
  <c r="W6" i="4" s="1"/>
  <c r="O19" i="4"/>
  <c r="S19" i="4"/>
  <c r="R19" i="4"/>
  <c r="Q19" i="4"/>
  <c r="P19" i="4"/>
  <c r="N19" i="4"/>
  <c r="Y19" i="4" s="1"/>
  <c r="M19" i="4"/>
  <c r="U19" i="4" s="1"/>
  <c r="N5" i="4"/>
  <c r="W5" i="4" s="1"/>
  <c r="O5" i="4"/>
  <c r="Q5" i="4"/>
  <c r="S5" i="4"/>
  <c r="R5" i="4"/>
  <c r="P5" i="4"/>
  <c r="M5" i="4"/>
  <c r="U5" i="4" s="1"/>
  <c r="P18" i="4"/>
  <c r="N18" i="4"/>
  <c r="W18" i="4" s="1"/>
  <c r="S18" i="4"/>
  <c r="Q18" i="4"/>
  <c r="O18" i="4"/>
  <c r="M18" i="4"/>
  <c r="U18" i="4" s="1"/>
  <c r="R18" i="4"/>
  <c r="R4" i="4"/>
  <c r="Q4" i="4"/>
  <c r="P4" i="4"/>
  <c r="O4" i="4"/>
  <c r="N4" i="4"/>
  <c r="W4" i="4" s="1"/>
  <c r="M4" i="4"/>
  <c r="U4" i="4" s="1"/>
  <c r="S4" i="4"/>
  <c r="Q17" i="4"/>
  <c r="S17" i="4"/>
  <c r="R17" i="4"/>
  <c r="P17" i="4"/>
  <c r="O17" i="4"/>
  <c r="N17" i="4"/>
  <c r="W17" i="4" s="1"/>
  <c r="M17" i="4"/>
  <c r="U17" i="4" s="1"/>
  <c r="S25" i="4"/>
  <c r="Q25" i="4"/>
  <c r="O25" i="4"/>
  <c r="N25" i="4"/>
  <c r="W25" i="4" s="1"/>
  <c r="P25" i="4"/>
  <c r="M25" i="4"/>
  <c r="U25" i="4" s="1"/>
  <c r="O11" i="4"/>
  <c r="S11" i="4"/>
  <c r="P11" i="4"/>
  <c r="S10" i="4"/>
  <c r="P10" i="4"/>
  <c r="O10" i="4"/>
  <c r="N10" i="4"/>
  <c r="W10" i="4" s="1"/>
  <c r="O16" i="4"/>
  <c r="P16" i="4"/>
  <c r="R3" i="4"/>
  <c r="Q13" i="4"/>
  <c r="S16" i="4"/>
  <c r="S3" i="4"/>
  <c r="R13" i="4"/>
  <c r="S13" i="4"/>
  <c r="R14" i="4"/>
  <c r="Q16" i="4"/>
  <c r="R16" i="4"/>
  <c r="R9" i="4"/>
  <c r="S14" i="4"/>
  <c r="P22" i="4"/>
  <c r="M15" i="4"/>
  <c r="U15" i="4" s="1"/>
  <c r="N23" i="4"/>
  <c r="Y23" i="4" s="1"/>
  <c r="Q23" i="4"/>
  <c r="U3" i="4"/>
  <c r="L83" i="1"/>
  <c r="E38" i="1"/>
  <c r="M38" i="1" s="1"/>
  <c r="N71" i="1"/>
  <c r="L71" i="1"/>
  <c r="N34" i="1"/>
  <c r="E71" i="1"/>
  <c r="M71" i="1" s="1"/>
  <c r="E28" i="1"/>
  <c r="M28" i="1" s="1"/>
  <c r="C72" i="1"/>
  <c r="N72" i="1" s="1"/>
  <c r="C60" i="1"/>
  <c r="L16" i="1"/>
  <c r="L31" i="1"/>
  <c r="E37" i="1"/>
  <c r="M37" i="1" s="1"/>
  <c r="H85" i="1"/>
  <c r="H37" i="1"/>
  <c r="N77" i="1"/>
  <c r="Q24" i="4"/>
  <c r="Q11" i="4"/>
  <c r="M22" i="4"/>
  <c r="U22" i="4" s="1"/>
  <c r="O23" i="4"/>
  <c r="R24" i="4"/>
  <c r="Q8" i="4"/>
  <c r="M10" i="4"/>
  <c r="U10" i="4" s="1"/>
  <c r="R11" i="4"/>
  <c r="R20" i="4"/>
  <c r="N22" i="4"/>
  <c r="Y22" i="4" s="1"/>
  <c r="P23" i="4"/>
  <c r="S24" i="4"/>
  <c r="M12" i="4"/>
  <c r="U12" i="4" s="1"/>
  <c r="N15" i="4"/>
  <c r="W15" i="4" s="1"/>
  <c r="N12" i="4"/>
  <c r="W12" i="4" s="1"/>
  <c r="O15" i="4"/>
  <c r="S23" i="4"/>
  <c r="Q10" i="4"/>
  <c r="O12" i="4"/>
  <c r="P15" i="4"/>
  <c r="R22" i="4"/>
  <c r="M9" i="4"/>
  <c r="U9" i="4" s="1"/>
  <c r="R10" i="4"/>
  <c r="P12" i="4"/>
  <c r="M14" i="4"/>
  <c r="U14" i="4" s="1"/>
  <c r="Q15" i="4"/>
  <c r="O21" i="4"/>
  <c r="N9" i="4"/>
  <c r="Y9" i="4" s="1"/>
  <c r="Q12" i="4"/>
  <c r="N14" i="4"/>
  <c r="Y14" i="4" s="1"/>
  <c r="R15" i="4"/>
  <c r="P21" i="4"/>
  <c r="M24" i="4"/>
  <c r="U24" i="4" s="1"/>
  <c r="O9" i="4"/>
  <c r="M11" i="4"/>
  <c r="U11" i="4" s="1"/>
  <c r="R12" i="4"/>
  <c r="O14" i="4"/>
  <c r="M20" i="4"/>
  <c r="U20" i="4" s="1"/>
  <c r="Q21" i="4"/>
  <c r="N24" i="4"/>
  <c r="Y24" i="4" s="1"/>
  <c r="P6" i="4"/>
  <c r="M8" i="4"/>
  <c r="U8" i="4" s="1"/>
  <c r="P9" i="4"/>
  <c r="N11" i="4"/>
  <c r="W11" i="4" s="1"/>
  <c r="P14" i="4"/>
  <c r="N20" i="4"/>
  <c r="Y20" i="4" s="1"/>
  <c r="R21" i="4"/>
  <c r="O24" i="4"/>
  <c r="R25" i="4"/>
  <c r="W16" i="4"/>
  <c r="W20" i="4"/>
  <c r="W9" i="4"/>
  <c r="D41" i="1"/>
  <c r="E79" i="1"/>
  <c r="M79" i="1" s="1"/>
  <c r="N25" i="1"/>
  <c r="L79" i="1"/>
  <c r="H34" i="1"/>
  <c r="K34" i="1" s="1"/>
  <c r="C47" i="1"/>
  <c r="N47" i="1" s="1"/>
  <c r="E32" i="1"/>
  <c r="M32" i="1" s="1"/>
  <c r="H25" i="1"/>
  <c r="C84" i="1"/>
  <c r="N84" i="1" s="1"/>
  <c r="F84" i="1"/>
  <c r="N22" i="1"/>
  <c r="N28" i="1"/>
  <c r="C29" i="1"/>
  <c r="N29" i="1" s="1"/>
  <c r="C78" i="1"/>
  <c r="N78" i="1" s="1"/>
  <c r="H38" i="1"/>
  <c r="I38" i="1" s="1"/>
  <c r="H10" i="1"/>
  <c r="L10" i="1" s="1"/>
  <c r="C14" i="1"/>
  <c r="N14" i="1" s="1"/>
  <c r="H22" i="1"/>
  <c r="C23" i="1"/>
  <c r="N23" i="1" s="1"/>
  <c r="C41" i="1"/>
  <c r="N41" i="1" s="1"/>
  <c r="N16" i="1"/>
  <c r="H40" i="1"/>
  <c r="L40" i="1" s="1"/>
  <c r="C19" i="1"/>
  <c r="N19" i="1" s="1"/>
  <c r="C35" i="1"/>
  <c r="N35" i="1" s="1"/>
  <c r="I28" i="1"/>
  <c r="E16" i="1"/>
  <c r="M16" i="1" s="1"/>
  <c r="H32" i="1"/>
  <c r="C66" i="1"/>
  <c r="N66" i="1" s="1"/>
  <c r="E20" i="1"/>
  <c r="M20" i="1" s="1"/>
  <c r="E65" i="1"/>
  <c r="M65" i="1" s="1"/>
  <c r="E73" i="1"/>
  <c r="M73" i="1" s="1"/>
  <c r="N31" i="1"/>
  <c r="E53" i="1"/>
  <c r="M53" i="1" s="1"/>
  <c r="C54" i="1"/>
  <c r="N54" i="1" s="1"/>
  <c r="H61" i="1"/>
  <c r="N65" i="1"/>
  <c r="E31" i="1"/>
  <c r="M31" i="1" s="1"/>
  <c r="H65" i="1"/>
  <c r="F47" i="1"/>
  <c r="F72" i="1"/>
  <c r="F91" i="1"/>
  <c r="F23" i="1"/>
  <c r="F29" i="1"/>
  <c r="F60" i="1"/>
  <c r="F19" i="1"/>
  <c r="F66" i="1"/>
  <c r="H5" i="1"/>
  <c r="E5" i="1"/>
  <c r="M5" i="1" s="1"/>
  <c r="E7" i="1"/>
  <c r="M7" i="1" s="1"/>
  <c r="H13" i="1"/>
  <c r="N13" i="1"/>
  <c r="N10" i="1"/>
  <c r="H7" i="1"/>
  <c r="L7" i="1" s="1"/>
  <c r="C8" i="1"/>
  <c r="N8" i="1" s="1"/>
  <c r="E4" i="1"/>
  <c r="M4" i="1" s="1"/>
  <c r="H4" i="1"/>
  <c r="N82" i="1"/>
  <c r="E82" i="1"/>
  <c r="M82" i="1" s="1"/>
  <c r="E87" i="1"/>
  <c r="M87" i="1" s="1"/>
  <c r="H87" i="1"/>
  <c r="N87" i="1"/>
  <c r="N57" i="1"/>
  <c r="E57" i="1"/>
  <c r="M57" i="1" s="1"/>
  <c r="H57" i="1"/>
  <c r="N48" i="1"/>
  <c r="H48" i="1"/>
  <c r="E48" i="1"/>
  <c r="M48" i="1" s="1"/>
  <c r="N39" i="1"/>
  <c r="H39" i="1"/>
  <c r="H30" i="1"/>
  <c r="E30" i="1"/>
  <c r="M30" i="1" s="1"/>
  <c r="N30" i="1"/>
  <c r="N21" i="1"/>
  <c r="H21" i="1"/>
  <c r="L21" i="1" s="1"/>
  <c r="E21" i="1"/>
  <c r="M21" i="1" s="1"/>
  <c r="N12" i="1"/>
  <c r="E12" i="1"/>
  <c r="M12" i="1" s="1"/>
  <c r="H12" i="1"/>
  <c r="L12" i="1" s="1"/>
  <c r="N86" i="1"/>
  <c r="H86" i="1"/>
  <c r="E86" i="1"/>
  <c r="M86" i="1" s="1"/>
  <c r="N76" i="1"/>
  <c r="E76" i="1"/>
  <c r="M76" i="1" s="1"/>
  <c r="N63" i="1"/>
  <c r="E63" i="1"/>
  <c r="M63" i="1" s="1"/>
  <c r="H63" i="1"/>
  <c r="L63" i="1" s="1"/>
  <c r="N18" i="1"/>
  <c r="H18" i="1"/>
  <c r="L18" i="1" s="1"/>
  <c r="E18" i="1"/>
  <c r="M18" i="1" s="1"/>
  <c r="N88" i="1"/>
  <c r="E88" i="1"/>
  <c r="M88" i="1" s="1"/>
  <c r="N58" i="1"/>
  <c r="H58" i="1"/>
  <c r="E58" i="1"/>
  <c r="M58" i="1" s="1"/>
  <c r="E75" i="1"/>
  <c r="M75" i="1" s="1"/>
  <c r="N75" i="1"/>
  <c r="N74" i="1"/>
  <c r="E74" i="1"/>
  <c r="M74" i="1" s="1"/>
  <c r="E64" i="1"/>
  <c r="M64" i="1" s="1"/>
  <c r="H64" i="1"/>
  <c r="N64" i="1"/>
  <c r="N45" i="1"/>
  <c r="E45" i="1"/>
  <c r="M45" i="1" s="1"/>
  <c r="H45" i="1"/>
  <c r="L45" i="1" s="1"/>
  <c r="E36" i="1"/>
  <c r="M36" i="1" s="1"/>
  <c r="H36" i="1"/>
  <c r="N36" i="1"/>
  <c r="H27" i="1"/>
  <c r="E27" i="1"/>
  <c r="M27" i="1" s="1"/>
  <c r="N27" i="1"/>
  <c r="N9" i="1"/>
  <c r="H9" i="1"/>
  <c r="L9" i="1" s="1"/>
  <c r="E9" i="1"/>
  <c r="M9" i="1" s="1"/>
  <c r="E81" i="1"/>
  <c r="M81" i="1" s="1"/>
  <c r="N81" i="1"/>
  <c r="N80" i="1"/>
  <c r="E80" i="1"/>
  <c r="M80" i="1" s="1"/>
  <c r="L80" i="1"/>
  <c r="N70" i="1"/>
  <c r="E70" i="1"/>
  <c r="M70" i="1" s="1"/>
  <c r="H70" i="1"/>
  <c r="L70" i="1" s="1"/>
  <c r="N60" i="1"/>
  <c r="N51" i="1"/>
  <c r="E51" i="1"/>
  <c r="M51" i="1" s="1"/>
  <c r="H42" i="1"/>
  <c r="L42" i="1" s="1"/>
  <c r="N42" i="1"/>
  <c r="E42" i="1"/>
  <c r="M42" i="1" s="1"/>
  <c r="N33" i="1"/>
  <c r="H33" i="1"/>
  <c r="E33" i="1"/>
  <c r="M33" i="1" s="1"/>
  <c r="H24" i="1"/>
  <c r="L24" i="1" s="1"/>
  <c r="E24" i="1"/>
  <c r="M24" i="1" s="1"/>
  <c r="N24" i="1"/>
  <c r="E15" i="1"/>
  <c r="M15" i="1" s="1"/>
  <c r="N15" i="1"/>
  <c r="H15" i="1"/>
  <c r="L15" i="1" s="1"/>
  <c r="N6" i="1"/>
  <c r="E6" i="1"/>
  <c r="M6" i="1" s="1"/>
  <c r="H6" i="1"/>
  <c r="L6" i="1" s="1"/>
  <c r="N69" i="1"/>
  <c r="H69" i="1"/>
  <c r="E69" i="1"/>
  <c r="M69" i="1" s="1"/>
  <c r="E68" i="1"/>
  <c r="M68" i="1" s="1"/>
  <c r="H68" i="1"/>
  <c r="L68" i="1" s="1"/>
  <c r="N68" i="1"/>
  <c r="N73" i="1"/>
  <c r="N17" i="1"/>
  <c r="H17" i="1"/>
  <c r="L17" i="1" s="1"/>
  <c r="E17" i="1"/>
  <c r="M17" i="1" s="1"/>
  <c r="E67" i="1"/>
  <c r="M67" i="1" s="1"/>
  <c r="E49" i="1"/>
  <c r="M49" i="1" s="1"/>
  <c r="N49" i="1"/>
  <c r="E56" i="1"/>
  <c r="M56" i="1" s="1"/>
  <c r="N56" i="1"/>
  <c r="I31" i="1"/>
  <c r="H26" i="1"/>
  <c r="H55" i="1"/>
  <c r="E55" i="1"/>
  <c r="M55" i="1" s="1"/>
  <c r="N26" i="1"/>
  <c r="H56" i="1"/>
  <c r="L56" i="1" s="1"/>
  <c r="N62" i="1"/>
  <c r="E62" i="1"/>
  <c r="M62" i="1" s="1"/>
  <c r="N46" i="1"/>
  <c r="H46" i="1"/>
  <c r="L46" i="1" s="1"/>
  <c r="E46" i="1"/>
  <c r="N11" i="1"/>
  <c r="E11" i="1"/>
  <c r="M11" i="1" s="1"/>
  <c r="N83" i="1"/>
  <c r="N67" i="1"/>
  <c r="N40" i="1"/>
  <c r="H43" i="1"/>
  <c r="N50" i="1"/>
  <c r="N59" i="1"/>
  <c r="H59" i="1"/>
  <c r="L59" i="1" s="1"/>
  <c r="C91" i="1"/>
  <c r="N91" i="1" s="1"/>
  <c r="E85" i="1"/>
  <c r="E61" i="1"/>
  <c r="N61" i="1"/>
  <c r="E39" i="1"/>
  <c r="M39" i="1" s="1"/>
  <c r="E83" i="1"/>
  <c r="M83" i="1" s="1"/>
  <c r="E52" i="1"/>
  <c r="M52" i="1" s="1"/>
  <c r="N52" i="1"/>
  <c r="N44" i="1"/>
  <c r="H44" i="1"/>
  <c r="L44" i="1" s="1"/>
  <c r="I20" i="1"/>
  <c r="L88" i="1"/>
  <c r="H3" i="1"/>
  <c r="E3" i="1"/>
  <c r="M3" i="1" s="1"/>
  <c r="F14" i="1"/>
  <c r="I11" i="1"/>
  <c r="F35" i="1"/>
  <c r="F41" i="1"/>
  <c r="I62" i="1"/>
  <c r="F8" i="1"/>
  <c r="I67" i="1"/>
  <c r="I83" i="1"/>
  <c r="G91" i="1"/>
  <c r="K71" i="1" l="1"/>
  <c r="I34" i="1"/>
  <c r="W21" i="4"/>
  <c r="Y25" i="4"/>
  <c r="Y10" i="4"/>
  <c r="W14" i="4"/>
  <c r="W23" i="4"/>
  <c r="W19" i="4"/>
  <c r="M60" i="1"/>
  <c r="M8" i="1"/>
  <c r="M23" i="1"/>
  <c r="K28" i="1"/>
  <c r="I64" i="1"/>
  <c r="L64" i="1"/>
  <c r="M35" i="1"/>
  <c r="I37" i="1"/>
  <c r="L37" i="1"/>
  <c r="K37" i="1"/>
  <c r="L27" i="1"/>
  <c r="I30" i="1"/>
  <c r="L30" i="1"/>
  <c r="L87" i="1"/>
  <c r="I13" i="1"/>
  <c r="L13" i="1"/>
  <c r="K38" i="1"/>
  <c r="L38" i="1"/>
  <c r="L34" i="1"/>
  <c r="K61" i="1"/>
  <c r="M61" i="1"/>
  <c r="M66" i="1" s="1"/>
  <c r="I39" i="1"/>
  <c r="L39" i="1"/>
  <c r="I85" i="1"/>
  <c r="L85" i="1"/>
  <c r="K22" i="1"/>
  <c r="L22" i="1"/>
  <c r="I43" i="1"/>
  <c r="L43" i="1"/>
  <c r="I32" i="1"/>
  <c r="L32" i="1"/>
  <c r="I69" i="1"/>
  <c r="L69" i="1"/>
  <c r="I58" i="1"/>
  <c r="L58" i="1"/>
  <c r="I33" i="1"/>
  <c r="L33" i="1"/>
  <c r="L25" i="1"/>
  <c r="I65" i="1"/>
  <c r="L65" i="1"/>
  <c r="K85" i="1"/>
  <c r="M85" i="1"/>
  <c r="I25" i="1"/>
  <c r="I3" i="1"/>
  <c r="L3" i="1"/>
  <c r="I81" i="1"/>
  <c r="L81" i="1"/>
  <c r="M54" i="1"/>
  <c r="M84" i="1"/>
  <c r="K79" i="1"/>
  <c r="M78" i="1"/>
  <c r="I36" i="1"/>
  <c r="L36" i="1"/>
  <c r="I86" i="1"/>
  <c r="L86" i="1"/>
  <c r="I61" i="1"/>
  <c r="L61" i="1"/>
  <c r="L55" i="1"/>
  <c r="M41" i="1"/>
  <c r="L82" i="1"/>
  <c r="I5" i="1"/>
  <c r="L5" i="1"/>
  <c r="K26" i="1"/>
  <c r="L26" i="1"/>
  <c r="M19" i="1"/>
  <c r="I48" i="1"/>
  <c r="L48" i="1"/>
  <c r="K46" i="1"/>
  <c r="M46" i="1"/>
  <c r="M47" i="1" s="1"/>
  <c r="M29" i="1"/>
  <c r="L57" i="1"/>
  <c r="I4" i="1"/>
  <c r="L4" i="1"/>
  <c r="M72" i="1"/>
  <c r="M14" i="1"/>
  <c r="W22" i="4"/>
  <c r="Y11" i="4"/>
  <c r="W24" i="4"/>
  <c r="K25" i="1"/>
  <c r="K10" i="1"/>
  <c r="I40" i="1"/>
  <c r="H23" i="1"/>
  <c r="K40" i="1"/>
  <c r="I87" i="1"/>
  <c r="K80" i="1"/>
  <c r="K32" i="1"/>
  <c r="I10" i="1"/>
  <c r="K69" i="1"/>
  <c r="I22" i="1"/>
  <c r="K65" i="1"/>
  <c r="K7" i="1"/>
  <c r="K20" i="1"/>
  <c r="H72" i="1"/>
  <c r="E72" i="1"/>
  <c r="K31" i="1"/>
  <c r="K16" i="1"/>
  <c r="E23" i="1"/>
  <c r="E35" i="1"/>
  <c r="K15" i="1"/>
  <c r="K86" i="1"/>
  <c r="K56" i="1"/>
  <c r="E19" i="1"/>
  <c r="K39" i="1"/>
  <c r="K45" i="1"/>
  <c r="K30" i="1"/>
  <c r="H60" i="1"/>
  <c r="E8" i="1"/>
  <c r="E54" i="1"/>
  <c r="I26" i="1"/>
  <c r="I68" i="1"/>
  <c r="K5" i="1"/>
  <c r="K6" i="1"/>
  <c r="K13" i="1"/>
  <c r="H14" i="1"/>
  <c r="K4" i="1"/>
  <c r="I7" i="1"/>
  <c r="K18" i="1"/>
  <c r="H84" i="1"/>
  <c r="K48" i="1"/>
  <c r="I18" i="1"/>
  <c r="I88" i="1"/>
  <c r="K33" i="1"/>
  <c r="K11" i="1"/>
  <c r="K43" i="1"/>
  <c r="K55" i="1"/>
  <c r="H29" i="1"/>
  <c r="I15" i="1"/>
  <c r="I55" i="1"/>
  <c r="K67" i="1"/>
  <c r="K63" i="1"/>
  <c r="E91" i="1"/>
  <c r="H19" i="1"/>
  <c r="H91" i="1"/>
  <c r="K81" i="1"/>
  <c r="E60" i="1"/>
  <c r="I63" i="1"/>
  <c r="I82" i="1"/>
  <c r="E66" i="1"/>
  <c r="E78" i="1"/>
  <c r="H66" i="1"/>
  <c r="I45" i="1"/>
  <c r="K59" i="1"/>
  <c r="K87" i="1"/>
  <c r="E84" i="1"/>
  <c r="H35" i="1"/>
  <c r="I44" i="1"/>
  <c r="K17" i="1"/>
  <c r="I9" i="1"/>
  <c r="I21" i="1"/>
  <c r="K9" i="1"/>
  <c r="E14" i="1"/>
  <c r="K58" i="1"/>
  <c r="K21" i="1"/>
  <c r="K83" i="1"/>
  <c r="I56" i="1"/>
  <c r="I70" i="1"/>
  <c r="I6" i="1"/>
  <c r="K42" i="1"/>
  <c r="I80" i="1"/>
  <c r="K27" i="1"/>
  <c r="I27" i="1"/>
  <c r="I17" i="1"/>
  <c r="L19" i="1"/>
  <c r="H47" i="1"/>
  <c r="I42" i="1"/>
  <c r="H41" i="1"/>
  <c r="K82" i="1"/>
  <c r="K68" i="1"/>
  <c r="K57" i="1"/>
  <c r="E47" i="1"/>
  <c r="K62" i="1"/>
  <c r="K36" i="1"/>
  <c r="K64" i="1"/>
  <c r="I57" i="1"/>
  <c r="E41" i="1"/>
  <c r="I46" i="1"/>
  <c r="I12" i="1"/>
  <c r="K24" i="1"/>
  <c r="E29" i="1"/>
  <c r="I24" i="1"/>
  <c r="K70" i="1"/>
  <c r="I59" i="1"/>
  <c r="K44" i="1"/>
  <c r="K12" i="1"/>
  <c r="H8" i="1"/>
  <c r="K3" i="1"/>
  <c r="K8" i="1" l="1"/>
  <c r="K72" i="1"/>
  <c r="I41" i="1"/>
  <c r="I35" i="1"/>
  <c r="K23" i="1"/>
  <c r="I66" i="1"/>
  <c r="L84" i="1"/>
  <c r="L66" i="1"/>
  <c r="L91" i="1"/>
  <c r="K19" i="1"/>
  <c r="L35" i="1"/>
  <c r="L72" i="1"/>
  <c r="K60" i="1"/>
  <c r="I91" i="1"/>
  <c r="K91" i="1"/>
  <c r="L23" i="1"/>
  <c r="I23" i="1"/>
  <c r="I72" i="1"/>
  <c r="I29" i="1"/>
  <c r="L41" i="1"/>
  <c r="K35" i="1"/>
  <c r="K41" i="1"/>
  <c r="L60" i="1"/>
  <c r="I60" i="1"/>
  <c r="I47" i="1"/>
  <c r="I84" i="1"/>
  <c r="L47" i="1"/>
  <c r="I19" i="1"/>
  <c r="K66" i="1"/>
  <c r="L29" i="1"/>
  <c r="I8" i="1"/>
  <c r="K14" i="1"/>
  <c r="L14" i="1"/>
  <c r="L8" i="1"/>
  <c r="I14" i="1"/>
  <c r="M91" i="1"/>
  <c r="K84" i="1"/>
  <c r="K29" i="1"/>
  <c r="K47" i="1"/>
  <c r="F52" i="1" l="1"/>
  <c r="G54" i="1"/>
  <c r="F49" i="1"/>
  <c r="F53" i="1"/>
  <c r="F51" i="1"/>
  <c r="H52" i="1"/>
  <c r="I52" i="1" s="1"/>
  <c r="L52" i="1"/>
  <c r="F50" i="1"/>
  <c r="H50" i="1"/>
  <c r="L50" i="1" s="1"/>
  <c r="K50" i="1"/>
  <c r="H51" i="1"/>
  <c r="K51" i="1" s="1"/>
  <c r="L51" i="1"/>
  <c r="H49" i="1"/>
  <c r="I49" i="1" s="1"/>
  <c r="K49" i="1"/>
  <c r="H53" i="1"/>
  <c r="L53" i="1" s="1"/>
  <c r="I53" i="1"/>
  <c r="F54" i="1" l="1"/>
  <c r="I50" i="1"/>
  <c r="K53" i="1"/>
  <c r="I51" i="1"/>
  <c r="I54" i="1" s="1"/>
  <c r="L49" i="1"/>
  <c r="L54" i="1" s="1"/>
  <c r="K52" i="1"/>
  <c r="H54" i="1"/>
  <c r="K54" i="1" s="1"/>
  <c r="F73" i="1"/>
  <c r="H73" i="1"/>
  <c r="K73" i="1" l="1"/>
  <c r="I73" i="1"/>
  <c r="L73" i="1"/>
  <c r="F74" i="1"/>
  <c r="F76" i="1"/>
  <c r="H75" i="1"/>
  <c r="I75" i="1" s="1"/>
  <c r="F75" i="1"/>
  <c r="H76" i="1"/>
  <c r="F77" i="1"/>
  <c r="H74" i="1"/>
  <c r="I74" i="1" s="1"/>
  <c r="G78" i="1"/>
  <c r="H77" i="1"/>
  <c r="L77" i="1" s="1"/>
  <c r="K77" i="1" l="1"/>
  <c r="F78" i="1"/>
  <c r="L74" i="1"/>
  <c r="L75" i="1"/>
  <c r="H78" i="1"/>
  <c r="K78" i="1" s="1"/>
  <c r="I77" i="1"/>
  <c r="L76" i="1"/>
  <c r="I76" i="1"/>
  <c r="I78" i="1" s="1"/>
  <c r="K76" i="1"/>
  <c r="K75" i="1"/>
  <c r="K74" i="1"/>
  <c r="L78" i="1" l="1"/>
</calcChain>
</file>

<file path=xl/sharedStrings.xml><?xml version="1.0" encoding="utf-8"?>
<sst xmlns="http://schemas.openxmlformats.org/spreadsheetml/2006/main" count="680" uniqueCount="275">
  <si>
    <t>Transfers through FC</t>
  </si>
  <si>
    <t>Non-FC transfers</t>
  </si>
  <si>
    <t>Total transfers</t>
  </si>
  <si>
    <t>FC</t>
  </si>
  <si>
    <t>Year</t>
  </si>
  <si>
    <t xml:space="preserve">States' share </t>
  </si>
  <si>
    <t xml:space="preserve">FC grants </t>
  </si>
  <si>
    <t>Total transfers through FC</t>
  </si>
  <si>
    <t>Non-FC grants</t>
  </si>
  <si>
    <t>Total grants</t>
  </si>
  <si>
    <t>Total rev transfers (% GTR)</t>
  </si>
  <si>
    <t>GTR</t>
  </si>
  <si>
    <t>FC transfers as % of total transfers</t>
  </si>
  <si>
    <t>Total transfers as % GDP</t>
  </si>
  <si>
    <t>FC transfers as % GDP</t>
  </si>
  <si>
    <t>Devolution/GTR</t>
  </si>
  <si>
    <t>1952-53</t>
  </si>
  <si>
    <t>1953-54</t>
  </si>
  <si>
    <t>1954-55</t>
  </si>
  <si>
    <t>1955-56</t>
  </si>
  <si>
    <t>1956-57</t>
  </si>
  <si>
    <t>Average %</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</si>
  <si>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</si>
  <si>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</si>
  <si>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</si>
  <si>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</si>
  <si>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</si>
  <si>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</si>
  <si>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</si>
  <si>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</si>
  <si>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</si>
  <si>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</si>
  <si>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</si>
  <si>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</si>
  <si>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</si>
  <si>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</si>
  <si>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</si>
  <si>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</si>
  <si>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</si>
  <si>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</si>
  <si>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</si>
  <si>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</si>
  <si>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</si>
  <si>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</si>
  <si>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</si>
  <si>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</si>
  <si>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</si>
  <si>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</si>
  <si>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</si>
  <si>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</si>
  <si>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</si>
  <si>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</si>
  <si>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</si>
  <si>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</si>
  <si>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</si>
  <si>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</si>
  <si>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</si>
  <si>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</si>
  <si>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</si>
  <si>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</si>
  <si>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</si>
  <si>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</si>
  <si>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</si>
  <si>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</si>
  <si>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</si>
  <si>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</si>
  <si>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</si>
  <si>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</si>
  <si>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</si>
  <si>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</si>
  <si>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</si>
  <si>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</si>
  <si>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</si>
  <si>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</si>
  <si>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</si>
  <si>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</si>
  <si>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</si>
  <si>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</si>
  <si>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</si>
  <si>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</si>
  <si>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</si>
  <si>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</si>
  <si>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</si>
  <si>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</si>
  <si>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</si>
  <si>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</si>
  <si>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</si>
  <si>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</si>
  <si>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 xml:space="preserve">2023-24 </t>
  </si>
  <si>
    <t>Post 2nd FC devolution, income-tax of company removed from the definition of income-tax, tax on railway passenger fares revoked, not adjusted the rates of additional excise duties on certain commodities in lieu of sales-tax, though basic duties were revised</t>
  </si>
  <si>
    <t>Finance Act, 1959 made corporate tax not part of the income-tax. So CT increased by 600% over 12 years while PIT divisible pool only by 50%</t>
  </si>
  <si>
    <t>Sources</t>
  </si>
  <si>
    <t xml:space="preserve">Indian Public Finance Statistcs (IPFS) report [2017-18, table 1.7] and budget documents (Annex-2 of Receipt Budget, 2025-26) from 2016-17 to 2023-24. IPFS documents end in 2017-18 with actuals available till 2015-16. GTR figures are also availble from Budget documents from 1976-77 onward and RBI from 1979-80 onward. For the overlapping years, the three documents match perfectly. </t>
  </si>
  <si>
    <t>FC devolution</t>
  </si>
  <si>
    <t xml:space="preserve">FC grants: </t>
  </si>
  <si>
    <t>1952-53 to 1981-82: FC-VIII Report, Appendix IV</t>
  </si>
  <si>
    <t>1982-83 to 2001-02: FC-XII Report, Annexure 2.1 This is the only source for FC grants during these years and provides the grants figure as a proportion of Gross Revenue Resources of the center. The corresponding rupee figure, reported in Column C of this table, is obtained by multiplying this proportion by the Gross Revenue Resources as reported by the RBI in DBIE.</t>
  </si>
  <si>
    <t xml:space="preserve">2002-03 to 2015-16: Table 2.1 of successive IPFS reports (Grants under substantive provision of Article 275(1)). These figures are also available from RBI but they exhibit large differences with corresponding figures in FC-XII, Annexure 2.1 and those in IPFS for the overlapping years across the three sources. In contrast, figures from IPFS and FC- XII, Annexure 2.1 for available overlapping years match. </t>
  </si>
  <si>
    <t>2016-17 to 2023-24: Statement 18 of expenditure profile of Union Budget as IPFS reports were discontinued</t>
  </si>
  <si>
    <t xml:space="preserve">1952-53 to 1989-90: RBI Bulletins of various years. The detailed references are provided in the sheet 'RBI Bulletin references'. </t>
  </si>
  <si>
    <t>1990-91 to 2022-23: RBI Study on State Finances 2014, 2023, 2024. Appendix 2.</t>
  </si>
  <si>
    <t>Calculated as difference between total grants and FC grants</t>
  </si>
  <si>
    <t>GRR</t>
  </si>
  <si>
    <t>Database on Indian Economy, RBI. The figure is derived as a sum of Gross Tax Revenue and Gross Non-tax Revenue taken from HBS Table 93 (Central Government Receipts- Major components) of DBIE. Since the data on non-tax revenue is available only from 1970-71 from DBIE, the GRR figures for the previous years are not available</t>
  </si>
  <si>
    <t>Net proceeds</t>
  </si>
  <si>
    <t>Data on divisible pool is taken from the C&amp;AG certificates for respective years</t>
  </si>
  <si>
    <t>GDP</t>
  </si>
  <si>
    <t>Table 1.6, Economic Survey 2024-25</t>
  </si>
  <si>
    <t>Row Labels</t>
  </si>
  <si>
    <t xml:space="preserve">Sum of FC grants </t>
  </si>
  <si>
    <t>Sum of Non-FC grants</t>
  </si>
  <si>
    <t>Sum of GTR</t>
  </si>
  <si>
    <t>Plan grants</t>
  </si>
  <si>
    <t>Non-Plan grants</t>
  </si>
  <si>
    <t>Share in Central Taxes</t>
  </si>
  <si>
    <t>Total grants from Centre</t>
  </si>
  <si>
    <t>State Plan, Spl Plan and NEC Schemes</t>
  </si>
  <si>
    <t>Central Plan and Centrally Sponsored Schemes</t>
  </si>
  <si>
    <t>Statutory grants (incl natural calamity grant)</t>
  </si>
  <si>
    <t>Non-plan non-statutory grants</t>
  </si>
  <si>
    <t>Finance Commission grants</t>
  </si>
  <si>
    <t>Grants under proviso to Art 275(1)</t>
  </si>
  <si>
    <t>Other Grants</t>
  </si>
  <si>
    <t>-</t>
  </si>
  <si>
    <t>2023-24</t>
  </si>
  <si>
    <t>RBI data on actuals is available only till 2022-23. The data for 2023-24 is taken from Statement 18 of Union Budget</t>
  </si>
  <si>
    <t>Table 1.6. Components of Gross Domestic Product at Current Prices</t>
  </si>
  <si>
    <r>
      <t>(₹</t>
    </r>
    <r>
      <rPr>
        <sz val="12"/>
        <color indexed="63"/>
        <rFont val="Rupee Foradian"/>
        <family val="2"/>
      </rPr>
      <t xml:space="preserve"> </t>
    </r>
    <r>
      <rPr>
        <sz val="12"/>
        <color indexed="63"/>
        <rFont val="Times New Roman"/>
        <family val="1"/>
      </rPr>
      <t>crore)</t>
    </r>
  </si>
  <si>
    <t>PFCE</t>
  </si>
  <si>
    <t>GFCE</t>
  </si>
  <si>
    <t>GFCF</t>
  </si>
  <si>
    <t xml:space="preserve">   CIS</t>
  </si>
  <si>
    <t>Valuables</t>
  </si>
  <si>
    <t>Export of goods and services</t>
  </si>
  <si>
    <t>Import of goods and services</t>
  </si>
  <si>
    <t>Discrepancies</t>
  </si>
  <si>
    <t>(1)</t>
  </si>
  <si>
    <t>(2)</t>
  </si>
  <si>
    <t>(3)</t>
  </si>
  <si>
    <t>(4)</t>
  </si>
  <si>
    <t>(5)</t>
  </si>
  <si>
    <t>(6)</t>
  </si>
  <si>
    <t>(7)</t>
  </si>
  <si>
    <t>(8)</t>
  </si>
  <si>
    <t>(9)</t>
  </si>
  <si>
    <t>(10)</t>
  </si>
  <si>
    <t>2011-12 Series</t>
  </si>
  <si>
    <t>1950-51</t>
  </si>
  <si>
    <t>na</t>
  </si>
  <si>
    <t>1951-52</t>
  </si>
  <si>
    <t xml:space="preserve">2011-12 </t>
  </si>
  <si>
    <t xml:space="preserve">2016-17 </t>
  </si>
  <si>
    <t xml:space="preserve">2017-18 </t>
  </si>
  <si>
    <t xml:space="preserve">2019-20 </t>
  </si>
  <si>
    <t xml:space="preserve">2020-21 </t>
  </si>
  <si>
    <t xml:space="preserve">2021-22 </t>
  </si>
  <si>
    <t>2022-23 (1st RE)</t>
  </si>
  <si>
    <t>2023-24 (PE)</t>
  </si>
  <si>
    <t>2024-25</t>
  </si>
  <si>
    <t>2025-26</t>
  </si>
  <si>
    <t>Source:  National Statistical Office</t>
  </si>
  <si>
    <t>Notes:</t>
  </si>
  <si>
    <t xml:space="preserve">    PE : Provisional Estimates,                    RE: Revised Estimates                 </t>
  </si>
  <si>
    <t xml:space="preserve">     1. PFCE: Private Final Consumption Expenditure</t>
  </si>
  <si>
    <t xml:space="preserve">     2. GFCE: Government Final Consumption Expenditure</t>
  </si>
  <si>
    <t xml:space="preserve">     3. GFCF: Gross Fixed Capital Formation</t>
  </si>
  <si>
    <t xml:space="preserve">     4. CIS: Change in Stocks</t>
  </si>
  <si>
    <t xml:space="preserve">     5. na: not available</t>
  </si>
  <si>
    <t xml:space="preserve">     6. GDP: Gross Domestic Product</t>
  </si>
  <si>
    <t>Finance Commission Transfers</t>
  </si>
  <si>
    <t>Other Transfers</t>
  </si>
  <si>
    <t>12th FC report</t>
  </si>
  <si>
    <t>Grants</t>
  </si>
  <si>
    <t>Total Transfers through Finance Commission  (2+3)</t>
  </si>
  <si>
    <t>Grants through Planning Commission</t>
  </si>
  <si>
    <t>Non-Plan Grants (Non-statutory)</t>
  </si>
  <si>
    <t xml:space="preserve">Total other Tran </t>
  </si>
  <si>
    <t>Total Transfer</t>
  </si>
  <si>
    <t>GNTR</t>
  </si>
  <si>
    <t xml:space="preserve">Total Transfers through Finance Commission </t>
  </si>
  <si>
    <t>Share in Central Taxes (RBI)</t>
  </si>
  <si>
    <t>Difference (K-R_</t>
  </si>
  <si>
    <t xml:space="preserve">FC Grants </t>
  </si>
  <si>
    <t>Difference (L-T)</t>
  </si>
  <si>
    <t>IPFS data</t>
  </si>
  <si>
    <t>L-V</t>
  </si>
  <si>
    <t>GRR figures are calculated as the sum of Gross Tax Revenue (GTR) and Gross Non-tax Revenue (GNTR) of the Centre. Source: DBIE</t>
  </si>
  <si>
    <t>Source</t>
  </si>
  <si>
    <t>Grants as % of GTR</t>
  </si>
  <si>
    <t>Pg 1066 of RBI Bulletin of Aug 1967 (pg 58 of pdf)</t>
  </si>
  <si>
    <t>Page 572 of RBI Bulletin of May 1968 (pg 21 of pdf)</t>
  </si>
  <si>
    <t>pg 572 of RBI Bulletin of May 1968</t>
  </si>
  <si>
    <t>Page 1256 of RBI Bulletin of August 1970 (pg 14 of pdf)</t>
  </si>
  <si>
    <t>Page 1157 of RBI Bulletin of August 1971 (pg 29 of pdf)</t>
  </si>
  <si>
    <t>RBI Database on Indian Economy, Pattern of Receipts of State Government (HBS Table no. 100)</t>
  </si>
  <si>
    <t>Appendix Table 2, RBI Study of State Finances, 2014</t>
  </si>
  <si>
    <t>Appendix Table 2, RBI Study of State Finances, 2024</t>
  </si>
  <si>
    <t>Source links: https://rbi.org.in/Scripts/BS_ViewBulletin.aspx</t>
  </si>
  <si>
    <t>Only for the year 1967-68, actual data could not be obtained. Therefore, RE figures were taken from RBI Bulletin of May 1968</t>
  </si>
  <si>
    <t>The data on disaggregation of grants is from RBI reports on Study on State Finances for the years 2014, 2023 and 2024 - Appendix Table 2</t>
  </si>
  <si>
    <t>Tax revenue (net)</t>
  </si>
  <si>
    <t>Direct tax (net)</t>
  </si>
  <si>
    <t>of which</t>
  </si>
  <si>
    <t>Indirect tax</t>
  </si>
  <si>
    <t>Non-tax revenue</t>
  </si>
  <si>
    <t>Revenue receipts (2+9)</t>
  </si>
  <si>
    <t>Capital Receipts</t>
  </si>
  <si>
    <t>Total receipts (11+12)</t>
  </si>
  <si>
    <t>Gross Revenue Receipts</t>
  </si>
  <si>
    <t>Gross Tax Revenue</t>
  </si>
  <si>
    <t>Personal income tax</t>
  </si>
  <si>
    <t>Corporation tax</t>
  </si>
  <si>
    <t>Excise Duties</t>
  </si>
  <si>
    <t>Customs duties</t>
  </si>
  <si>
    <t>Interest receipts</t>
  </si>
  <si>
    <t xml:space="preserve">1970-71   </t>
  </si>
  <si>
    <t xml:space="preserve">1971-72   </t>
  </si>
  <si>
    <t xml:space="preserve">1972-73   </t>
  </si>
  <si>
    <t xml:space="preserve">1973-74   </t>
  </si>
  <si>
    <t xml:space="preserve">1974-75   </t>
  </si>
  <si>
    <t xml:space="preserve">1975-76   </t>
  </si>
  <si>
    <t xml:space="preserve">1976-77   </t>
  </si>
  <si>
    <t xml:space="preserve">1977-78   </t>
  </si>
  <si>
    <t xml:space="preserve">1978-79   </t>
  </si>
  <si>
    <t xml:space="preserve">1979-80   </t>
  </si>
  <si>
    <t xml:space="preserve">1980-81   </t>
  </si>
  <si>
    <t xml:space="preserve">1981-82   </t>
  </si>
  <si>
    <t xml:space="preserve">1982-83   </t>
  </si>
  <si>
    <t xml:space="preserve">1983-84   </t>
  </si>
  <si>
    <t xml:space="preserve">1984-85   </t>
  </si>
  <si>
    <t xml:space="preserve">1985-86   </t>
  </si>
  <si>
    <t xml:space="preserve">1986-87   </t>
  </si>
  <si>
    <t xml:space="preserve">1987-88   </t>
  </si>
  <si>
    <t xml:space="preserve">1988-89   </t>
  </si>
  <si>
    <t xml:space="preserve">1989-90   </t>
  </si>
  <si>
    <t xml:space="preserve">1990-91   </t>
  </si>
  <si>
    <t xml:space="preserve">1991-92   </t>
  </si>
  <si>
    <t xml:space="preserve">1992-93   </t>
  </si>
  <si>
    <t xml:space="preserve">1993-94   </t>
  </si>
  <si>
    <t xml:space="preserve">1994-95   </t>
  </si>
  <si>
    <t xml:space="preserve">1995-96   </t>
  </si>
  <si>
    <t xml:space="preserve">1996-97   </t>
  </si>
  <si>
    <t xml:space="preserve">1997-98   </t>
  </si>
  <si>
    <t xml:space="preserve">1998-99   </t>
  </si>
  <si>
    <t xml:space="preserve">1999-00   </t>
  </si>
  <si>
    <t xml:space="preserve">2000-01   </t>
  </si>
  <si>
    <t xml:space="preserve">2001-02   </t>
  </si>
  <si>
    <t xml:space="preserve">2002-03   </t>
  </si>
  <si>
    <t xml:space="preserve">2003-04   </t>
  </si>
  <si>
    <t xml:space="preserve">2004-05   </t>
  </si>
  <si>
    <t xml:space="preserve">2005-06   </t>
  </si>
  <si>
    <t xml:space="preserve">2006-07   </t>
  </si>
  <si>
    <t xml:space="preserve">2007-08   </t>
  </si>
  <si>
    <t xml:space="preserve">2008-09   </t>
  </si>
  <si>
    <t xml:space="preserve">2009-10   </t>
  </si>
  <si>
    <t xml:space="preserve">2010-11   </t>
  </si>
  <si>
    <t xml:space="preserve">2011-12   </t>
  </si>
  <si>
    <t xml:space="preserve">2012-13   </t>
  </si>
  <si>
    <t xml:space="preserve">2013-14   </t>
  </si>
  <si>
    <t xml:space="preserve">2014-15   </t>
  </si>
  <si>
    <t xml:space="preserve">2015-16   </t>
  </si>
  <si>
    <t xml:space="preserve">2016-17   </t>
  </si>
  <si>
    <t xml:space="preserve">2017-18   </t>
  </si>
  <si>
    <t xml:space="preserve">2018-19   </t>
  </si>
  <si>
    <t xml:space="preserve">2019-20   </t>
  </si>
  <si>
    <t xml:space="preserve">2020-21   </t>
  </si>
  <si>
    <t xml:space="preserve">2021-22   </t>
  </si>
  <si>
    <t xml:space="preserve">2022-23   </t>
  </si>
  <si>
    <t xml:space="preserve">2023-24   </t>
  </si>
  <si>
    <t>1. Data for 2023-24 are Revised Estimates and Data for 2024-25 are Budget Estimates.
2. All the tax revenues in this table are net of State Government's share and amount assigned to National Calamity Contingency Fund  (NCCF). 
3. Capital Receipts for 2002-03, 2003-04 and 2004-05 include receipts under the State Debt Swap Scheme.
4. Capital Receipts and Total Receipts of 2007 include an amount of `34309 Crore which represents the Reserve Bank's surplus transferred to the Central Government on account of transfer of its 
    stake in SBI to the Central Government.
5. Capital Receipts and total receipts exclude Draw-Down of Cash balances.
Also see Notes on Tables.
Source : Budget documents of the Government of India.</t>
  </si>
  <si>
    <t>2024-25  RE</t>
  </si>
  <si>
    <t>2024-25RE</t>
  </si>
  <si>
    <t>2025-26BE</t>
  </si>
  <si>
    <t>The data for 2023-24 onwards is taken from Statement 18 of Union Budget</t>
  </si>
  <si>
    <t>RBI Bulletin, various issues and data base on India Economy (DBIE) till 2022-23. 2023-24 and onwards data from Union Budget. Detailed sources are mentioned in the sheet 'RBI Bulletin 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</si>
</sst>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_);_(* \(#,##0\);_(* &quot;-&quot;??_);_(@_)"/>
    <numFmt numFmtId="166" formatCode="_ * #,##0_ ;_ * \-#,##0_ ;_ * &quot;-&quot;??_ ;_ @_ "/>
    <numFmt numFmtId="167" formatCode="0.0%"/>
  </numFmts>
  <fonts count="18">
    <font>
      <sz val="11"/>
      <color theme="1"/>
      <name val="Aptos Narrow"/>
      <family val="2"/>
      <scheme val="minor"/>
    </font>
    <font>
      <sz val="11"/>
      <color theme="1"/>
      <name val="Aptos Narrow"/>
      <family val="2"/>
      <scheme val="minor"/>
    </font>
    <font>
      <b/>
      <sz val="11"/>
      <color theme="1"/>
      <name val="Aptos Narrow"/>
      <family val="2"/>
      <scheme val="minor"/>
    </font>
    <font>
      <sz val="12"/>
      <color theme="1"/>
      <name val="Times New Roman"/>
      <family val="1"/>
    </font>
    <font>
      <b/>
      <sz val="12"/>
      <color theme="1"/>
      <name val="Times New Roman"/>
      <family val="1"/>
    </font>
    <font>
      <sz val="12"/>
      <color rgb="FF000000"/>
      <name val="Times New Roman"/>
      <family val="1"/>
    </font>
    <font>
      <sz val="12"/>
      <color rgb="FF222222"/>
      <name val="Times New Roman"/>
      <family val="1"/>
    </font>
    <font>
      <b/>
      <sz val="12"/>
      <name val="Times New Roman"/>
      <family val="1"/>
    </font>
    <font>
      <sz val="12"/>
      <color theme="1"/>
      <name val="Aptos Narrow"/>
      <family val="2"/>
      <scheme val="minor"/>
    </font>
    <font>
      <sz val="12"/>
      <color indexed="63"/>
      <name val="Times New Roman"/>
      <family val="1"/>
    </font>
    <font>
      <sz val="12"/>
      <color indexed="63"/>
      <name val="Rupee Foradian"/>
      <family val="2"/>
    </font>
    <font>
      <sz val="12"/>
      <name val="Times New Roman"/>
      <family val="1"/>
    </font>
    <font>
      <sz val="10"/>
      <name val="Times New Roman"/>
      <family val="1"/>
    </font>
    <font>
      <b/>
      <sz val="9"/>
      <color rgb="FFFFFFFF"/>
      <name val="Arial"/>
      <family val="2"/>
    </font>
    <font>
      <sz val="6"/>
      <color rgb="FF000000"/>
      <name val="Arial"/>
      <family val="2"/>
    </font>
    <font>
      <b/>
      <sz val="9"/>
      <color rgb="FF000000"/>
      <name val="Arial"/>
      <family val="2"/>
    </font>
    <font>
      <sz val="9"/>
      <color rgb="FF000000"/>
      <name val="Arial"/>
      <family val="2"/>
    </font>
    <font>
      <sz val="8"/>
      <color rgb="FF000000"/>
      <name val="Arial"/>
      <family val="2"/>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0"/>
        <bgColor rgb="FFFFFFFF"/>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rgb="FF488AC7"/>
        <bgColor rgb="FFFFFFFF"/>
      </patternFill>
    </fill>
    <fill>
      <patternFill patternType="solid">
        <fgColor rgb="FFFFFFFF"/>
        <bgColor rgb="FFFFFFFF"/>
      </patternFill>
    </fill>
    <fill>
      <patternFill patternType="solid">
        <fgColor rgb="FFD7EBFF"/>
        <bgColor rgb="FFFFFFFF"/>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theme="4" tint="0.39997558519241921"/>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128">
    <xf numFmtId="0" fontId="0" fillId="0" borderId="0" xfId="0"/>
    <xf numFmtId="164" fontId="3" fillId="2" borderId="1" xfId="0" applyNumberFormat="1" applyFont="1" applyFill="1" applyBorder="1" applyAlignment="1">
      <alignment horizontal="center"/>
    </xf>
    <xf numFmtId="164" fontId="3" fillId="2" borderId="2" xfId="0" applyNumberFormat="1" applyFont="1" applyFill="1" applyBorder="1" applyAlignment="1">
      <alignment horizontal="center"/>
    </xf>
    <xf numFmtId="0" fontId="4" fillId="0" borderId="3" xfId="0" applyFont="1" applyBorder="1" applyAlignment="1">
      <alignment horizontal="center"/>
    </xf>
    <xf numFmtId="0" fontId="3" fillId="0" borderId="0" xfId="0" applyFont="1"/>
    <xf numFmtId="1" fontId="4" fillId="0" borderId="3" xfId="0" applyNumberFormat="1" applyFont="1" applyBorder="1" applyAlignment="1">
      <alignment horizontal="center" vertical="center" wrapText="1"/>
    </xf>
    <xf numFmtId="1" fontId="4" fillId="0" borderId="3" xfId="0" applyNumberFormat="1" applyFont="1" applyBorder="1" applyAlignment="1">
      <alignment vertical="center" wrapText="1"/>
    </xf>
    <xf numFmtId="0" fontId="3" fillId="3" borderId="3" xfId="0" applyFont="1" applyFill="1" applyBorder="1" applyAlignment="1">
      <alignment wrapText="1"/>
    </xf>
    <xf numFmtId="0" fontId="3" fillId="0" borderId="3" xfId="0" applyFont="1" applyBorder="1"/>
    <xf numFmtId="1" fontId="3" fillId="0" borderId="3" xfId="0" applyNumberFormat="1" applyFont="1" applyBorder="1" applyAlignment="1">
      <alignment horizontal="center"/>
    </xf>
    <xf numFmtId="165" fontId="5" fillId="3" borderId="3" xfId="1" applyNumberFormat="1" applyFont="1" applyFill="1" applyBorder="1" applyAlignment="1">
      <alignment horizontal="center" vertical="center"/>
    </xf>
    <xf numFmtId="3" fontId="6" fillId="3" borderId="3" xfId="0" applyNumberFormat="1" applyFont="1" applyFill="1" applyBorder="1"/>
    <xf numFmtId="1" fontId="6" fillId="3" borderId="3" xfId="2" applyNumberFormat="1" applyFont="1" applyFill="1" applyBorder="1"/>
    <xf numFmtId="166" fontId="3" fillId="3" borderId="3" xfId="1" applyNumberFormat="1" applyFont="1" applyFill="1" applyBorder="1"/>
    <xf numFmtId="1" fontId="3" fillId="3" borderId="3" xfId="2" applyNumberFormat="1" applyFont="1" applyFill="1" applyBorder="1"/>
    <xf numFmtId="167" fontId="3" fillId="3" borderId="3" xfId="0" applyNumberFormat="1" applyFont="1" applyFill="1" applyBorder="1"/>
    <xf numFmtId="3" fontId="3" fillId="3" borderId="4" xfId="0" applyNumberFormat="1" applyFont="1" applyFill="1" applyBorder="1"/>
    <xf numFmtId="167" fontId="3" fillId="0" borderId="4" xfId="2" applyNumberFormat="1" applyFont="1" applyBorder="1"/>
    <xf numFmtId="167" fontId="3" fillId="0" borderId="3" xfId="2" applyNumberFormat="1" applyFont="1" applyBorder="1"/>
    <xf numFmtId="3" fontId="3" fillId="3" borderId="3" xfId="0" applyNumberFormat="1" applyFont="1" applyFill="1" applyBorder="1"/>
    <xf numFmtId="3" fontId="6" fillId="3" borderId="3" xfId="0" applyNumberFormat="1" applyFont="1" applyFill="1" applyBorder="1" applyAlignment="1">
      <alignment horizontal="right" vertical="center" wrapText="1"/>
    </xf>
    <xf numFmtId="0" fontId="3" fillId="4" borderId="3" xfId="0" applyFont="1" applyFill="1" applyBorder="1"/>
    <xf numFmtId="165" fontId="3" fillId="4" borderId="3" xfId="0" applyNumberFormat="1" applyFont="1" applyFill="1" applyBorder="1"/>
    <xf numFmtId="1" fontId="3" fillId="4" borderId="3" xfId="0" applyNumberFormat="1" applyFont="1" applyFill="1" applyBorder="1"/>
    <xf numFmtId="167" fontId="3" fillId="4" borderId="3" xfId="0" applyNumberFormat="1" applyFont="1" applyFill="1" applyBorder="1"/>
    <xf numFmtId="0" fontId="3" fillId="4" borderId="0" xfId="0" applyFont="1" applyFill="1"/>
    <xf numFmtId="167" fontId="3" fillId="4" borderId="3" xfId="2" applyNumberFormat="1" applyFont="1" applyFill="1" applyBorder="1"/>
    <xf numFmtId="167" fontId="3" fillId="0" borderId="0" xfId="0" applyNumberFormat="1" applyFont="1"/>
    <xf numFmtId="1" fontId="3" fillId="4" borderId="3" xfId="0" applyNumberFormat="1" applyFont="1" applyFill="1" applyBorder="1" applyAlignment="1">
      <alignment horizontal="center"/>
    </xf>
    <xf numFmtId="1" fontId="3" fillId="4" borderId="3" xfId="2" applyNumberFormat="1" applyFont="1" applyFill="1" applyBorder="1"/>
    <xf numFmtId="3" fontId="3" fillId="3" borderId="3" xfId="0" applyNumberFormat="1" applyFont="1" applyFill="1" applyBorder="1" applyAlignment="1">
      <alignment horizontal="right" vertical="center" wrapText="1"/>
    </xf>
    <xf numFmtId="166" fontId="3" fillId="4" borderId="3" xfId="1" applyNumberFormat="1" applyFont="1" applyFill="1" applyBorder="1"/>
    <xf numFmtId="167" fontId="3" fillId="4" borderId="3" xfId="1" applyNumberFormat="1" applyFont="1" applyFill="1" applyBorder="1"/>
    <xf numFmtId="3" fontId="3" fillId="3" borderId="3" xfId="0" applyNumberFormat="1" applyFont="1" applyFill="1" applyBorder="1" applyAlignment="1">
      <alignment horizontal="right" wrapText="1"/>
    </xf>
    <xf numFmtId="165" fontId="5" fillId="5" borderId="3" xfId="1" applyNumberFormat="1" applyFont="1" applyFill="1" applyBorder="1" applyAlignment="1">
      <alignment horizontal="center" vertical="center"/>
    </xf>
    <xf numFmtId="1" fontId="3" fillId="3" borderId="3" xfId="0" applyNumberFormat="1" applyFont="1" applyFill="1" applyBorder="1" applyAlignment="1">
      <alignment horizontal="center"/>
    </xf>
    <xf numFmtId="167" fontId="3" fillId="3" borderId="3" xfId="2" applyNumberFormat="1" applyFont="1" applyFill="1" applyBorder="1"/>
    <xf numFmtId="3" fontId="3" fillId="0" borderId="3" xfId="0" applyNumberFormat="1" applyFont="1" applyBorder="1"/>
    <xf numFmtId="0" fontId="3" fillId="3" borderId="3" xfId="0" applyFont="1" applyFill="1" applyBorder="1"/>
    <xf numFmtId="1" fontId="3" fillId="3" borderId="3" xfId="0" applyNumberFormat="1" applyFont="1" applyFill="1" applyBorder="1"/>
    <xf numFmtId="1" fontId="3" fillId="0" borderId="3" xfId="0" applyNumberFormat="1" applyFont="1" applyBorder="1"/>
    <xf numFmtId="166" fontId="3" fillId="0" borderId="3" xfId="1" applyNumberFormat="1" applyFont="1" applyBorder="1"/>
    <xf numFmtId="167" fontId="3" fillId="0" borderId="3" xfId="0" applyNumberFormat="1" applyFont="1" applyBorder="1"/>
    <xf numFmtId="1" fontId="3" fillId="3" borderId="4" xfId="0" applyNumberFormat="1" applyFont="1" applyFill="1" applyBorder="1" applyAlignment="1">
      <alignment horizontal="center"/>
    </xf>
    <xf numFmtId="1" fontId="3" fillId="3" borderId="5" xfId="0" applyNumberFormat="1" applyFont="1" applyFill="1" applyBorder="1"/>
    <xf numFmtId="10" fontId="3" fillId="0" borderId="0" xfId="2" applyNumberFormat="1" applyFont="1"/>
    <xf numFmtId="1" fontId="3" fillId="4" borderId="5" xfId="0" applyNumberFormat="1" applyFont="1" applyFill="1" applyBorder="1"/>
    <xf numFmtId="2" fontId="3" fillId="0" borderId="0" xfId="0" applyNumberFormat="1" applyFont="1"/>
    <xf numFmtId="1" fontId="3" fillId="0" borderId="0" xfId="0" applyNumberFormat="1" applyFont="1"/>
    <xf numFmtId="165" fontId="3" fillId="0" borderId="0" xfId="0" applyNumberFormat="1" applyFont="1"/>
    <xf numFmtId="0" fontId="2" fillId="6" borderId="6" xfId="0" applyFont="1" applyFill="1" applyBorder="1"/>
    <xf numFmtId="1" fontId="0" fillId="0" borderId="0" xfId="0" applyNumberFormat="1" applyAlignment="1">
      <alignment horizontal="left"/>
    </xf>
    <xf numFmtId="1" fontId="0" fillId="0" borderId="0" xfId="0" applyNumberFormat="1"/>
    <xf numFmtId="0" fontId="7" fillId="3" borderId="3" xfId="0" applyFont="1" applyFill="1" applyBorder="1" applyAlignment="1">
      <alignment wrapText="1"/>
    </xf>
    <xf numFmtId="0" fontId="3" fillId="3" borderId="0" xfId="0" applyFont="1" applyFill="1"/>
    <xf numFmtId="49" fontId="7" fillId="5" borderId="3" xfId="0" applyNumberFormat="1"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165" fontId="5" fillId="3" borderId="4" xfId="1" applyNumberFormat="1" applyFont="1" applyFill="1" applyBorder="1" applyAlignment="1">
      <alignment horizontal="center" vertical="center"/>
    </xf>
    <xf numFmtId="0" fontId="5" fillId="3" borderId="3" xfId="0" applyFont="1" applyFill="1" applyBorder="1"/>
    <xf numFmtId="0" fontId="5" fillId="3" borderId="3" xfId="0" applyFont="1" applyFill="1" applyBorder="1" applyAlignment="1">
      <alignment horizontal="center" vertical="center"/>
    </xf>
    <xf numFmtId="167" fontId="3" fillId="3" borderId="0" xfId="2" applyNumberFormat="1" applyFont="1" applyFill="1"/>
    <xf numFmtId="166" fontId="3" fillId="3" borderId="0" xfId="0" applyNumberFormat="1" applyFont="1" applyFill="1"/>
    <xf numFmtId="165" fontId="3" fillId="3" borderId="0" xfId="0" applyNumberFormat="1" applyFont="1" applyFill="1"/>
    <xf numFmtId="3" fontId="3" fillId="7" borderId="3" xfId="0" applyNumberFormat="1" applyFont="1" applyFill="1" applyBorder="1"/>
    <xf numFmtId="0" fontId="5" fillId="4" borderId="3" xfId="0" applyFont="1" applyFill="1" applyBorder="1" applyAlignment="1">
      <alignment horizontal="center" vertical="center"/>
    </xf>
    <xf numFmtId="165" fontId="5" fillId="4" borderId="3" xfId="1" applyNumberFormat="1" applyFont="1" applyFill="1" applyBorder="1" applyAlignment="1">
      <alignment horizontal="center" vertical="center"/>
    </xf>
    <xf numFmtId="0" fontId="5" fillId="4" borderId="3" xfId="0" applyFont="1" applyFill="1" applyBorder="1"/>
    <xf numFmtId="167" fontId="3" fillId="4" borderId="0" xfId="2" applyNumberFormat="1" applyFont="1" applyFill="1"/>
    <xf numFmtId="0" fontId="3" fillId="3" borderId="3" xfId="0" applyFont="1" applyFill="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xf>
    <xf numFmtId="0" fontId="0" fillId="0" borderId="0" xfId="0" applyAlignment="1">
      <alignment vertical="center"/>
    </xf>
    <xf numFmtId="0" fontId="4" fillId="0" borderId="3" xfId="0" applyFont="1" applyBorder="1"/>
    <xf numFmtId="0" fontId="4" fillId="0" borderId="3" xfId="0" applyFont="1" applyBorder="1" applyAlignment="1">
      <alignment wrapText="1"/>
    </xf>
    <xf numFmtId="0" fontId="4" fillId="0" borderId="8" xfId="0" applyFont="1" applyBorder="1" applyAlignment="1">
      <alignment wrapText="1"/>
    </xf>
    <xf numFmtId="166" fontId="3" fillId="0" borderId="3" xfId="0" applyNumberFormat="1" applyFont="1" applyBorder="1"/>
    <xf numFmtId="3" fontId="3" fillId="3" borderId="4" xfId="0" applyNumberFormat="1" applyFont="1" applyFill="1" applyBorder="1" applyAlignment="1">
      <alignment horizontal="right" wrapText="1"/>
    </xf>
    <xf numFmtId="0" fontId="7" fillId="0" borderId="7" xfId="3" applyFont="1" applyBorder="1" applyAlignment="1">
      <alignment horizontal="left"/>
    </xf>
    <xf numFmtId="0" fontId="7" fillId="0" borderId="7" xfId="3" applyFont="1" applyBorder="1" applyAlignment="1">
      <alignment horizontal="right" vertical="top" wrapText="1"/>
    </xf>
    <xf numFmtId="0" fontId="4" fillId="0" borderId="7" xfId="3" quotePrefix="1" applyFont="1" applyBorder="1" applyAlignment="1">
      <alignment horizontal="left"/>
    </xf>
    <xf numFmtId="0" fontId="4" fillId="0" borderId="7" xfId="3" quotePrefix="1" applyFont="1" applyBorder="1" applyAlignment="1">
      <alignment horizontal="right"/>
    </xf>
    <xf numFmtId="0" fontId="11" fillId="0" borderId="0" xfId="3" applyFont="1"/>
    <xf numFmtId="1" fontId="11" fillId="0" borderId="0" xfId="3" applyNumberFormat="1" applyFont="1"/>
    <xf numFmtId="0" fontId="11" fillId="0" borderId="0" xfId="3" applyFont="1" applyAlignment="1">
      <alignment horizontal="right"/>
    </xf>
    <xf numFmtId="1" fontId="11" fillId="0" borderId="0" xfId="3" applyNumberFormat="1" applyFont="1" applyAlignment="1">
      <alignment horizontal="right"/>
    </xf>
    <xf numFmtId="1" fontId="9" fillId="0" borderId="0" xfId="3" applyNumberFormat="1" applyFont="1"/>
    <xf numFmtId="1" fontId="11" fillId="0" borderId="0" xfId="0" applyNumberFormat="1" applyFont="1"/>
    <xf numFmtId="1" fontId="11" fillId="0" borderId="0" xfId="0" applyNumberFormat="1" applyFont="1" applyAlignment="1" applyProtection="1">
      <alignment horizontal="right" vertical="center"/>
      <protection locked="0"/>
    </xf>
    <xf numFmtId="1" fontId="3" fillId="0" borderId="0" xfId="0" applyNumberFormat="1" applyFont="1" applyAlignment="1">
      <alignment vertical="center"/>
    </xf>
    <xf numFmtId="1" fontId="11" fillId="0" borderId="0" xfId="0" applyNumberFormat="1" applyFont="1" applyAlignment="1">
      <alignment vertical="center"/>
    </xf>
    <xf numFmtId="9" fontId="3" fillId="0" borderId="3" xfId="2" applyFont="1" applyBorder="1"/>
    <xf numFmtId="9" fontId="3" fillId="4" borderId="3" xfId="2" applyFont="1" applyFill="1" applyBorder="1"/>
    <xf numFmtId="0" fontId="4" fillId="3" borderId="3" xfId="0" applyFont="1" applyFill="1" applyBorder="1" applyAlignment="1">
      <alignment wrapText="1"/>
    </xf>
    <xf numFmtId="166" fontId="3" fillId="3" borderId="1" xfId="1" applyNumberFormat="1" applyFont="1" applyFill="1" applyBorder="1"/>
    <xf numFmtId="1" fontId="3" fillId="3" borderId="8" xfId="0" applyNumberFormat="1" applyFont="1" applyFill="1" applyBorder="1" applyAlignment="1">
      <alignment horizontal="center"/>
    </xf>
    <xf numFmtId="1" fontId="3" fillId="3" borderId="0" xfId="0" applyNumberFormat="1" applyFont="1" applyFill="1" applyAlignment="1">
      <alignment horizontal="left"/>
    </xf>
    <xf numFmtId="165" fontId="5" fillId="5" borderId="8" xfId="1" applyNumberFormat="1" applyFont="1" applyFill="1" applyBorder="1" applyAlignment="1">
      <alignment horizontal="center" vertical="center"/>
    </xf>
    <xf numFmtId="166" fontId="3" fillId="3" borderId="10" xfId="1" applyNumberFormat="1" applyFont="1" applyFill="1" applyBorder="1"/>
    <xf numFmtId="166" fontId="3" fillId="3" borderId="0" xfId="1" applyNumberFormat="1" applyFont="1" applyFill="1" applyBorder="1"/>
    <xf numFmtId="166" fontId="3" fillId="3" borderId="8" xfId="1" applyNumberFormat="1" applyFont="1" applyFill="1" applyBorder="1"/>
    <xf numFmtId="0" fontId="13" fillId="8" borderId="12" xfId="0" applyFont="1" applyFill="1" applyBorder="1" applyAlignment="1">
      <alignment horizontal="center" vertical="center"/>
    </xf>
    <xf numFmtId="49" fontId="13" fillId="8" borderId="13" xfId="0" applyNumberFormat="1" applyFont="1" applyFill="1" applyBorder="1" applyAlignment="1">
      <alignment horizontal="center" wrapText="1"/>
    </xf>
    <xf numFmtId="49" fontId="13" fillId="8" borderId="14" xfId="0" applyNumberFormat="1" applyFont="1" applyFill="1" applyBorder="1" applyAlignment="1">
      <alignment horizontal="center" wrapText="1"/>
    </xf>
    <xf numFmtId="49" fontId="13" fillId="8" borderId="0" xfId="0" applyNumberFormat="1" applyFont="1" applyFill="1" applyAlignment="1">
      <alignment horizontal="center" wrapText="1"/>
    </xf>
    <xf numFmtId="49" fontId="13" fillId="8" borderId="15" xfId="0" applyNumberFormat="1" applyFont="1" applyFill="1" applyBorder="1" applyAlignment="1">
      <alignment horizontal="center" vertical="center"/>
    </xf>
    <xf numFmtId="49" fontId="13" fillId="8" borderId="16" xfId="0" applyNumberFormat="1" applyFont="1" applyFill="1" applyBorder="1" applyAlignment="1">
      <alignment horizontal="center" vertical="center" wrapText="1"/>
    </xf>
    <xf numFmtId="0" fontId="14" fillId="9" borderId="0" xfId="0" applyFont="1" applyFill="1" applyAlignment="1">
      <alignment horizontal="left"/>
    </xf>
    <xf numFmtId="49" fontId="15" fillId="10" borderId="15" xfId="0" applyNumberFormat="1" applyFont="1" applyFill="1" applyBorder="1" applyAlignment="1">
      <alignment horizontal="left" vertical="center"/>
    </xf>
    <xf numFmtId="3" fontId="16" fillId="10" borderId="16" xfId="0" applyNumberFormat="1" applyFont="1" applyFill="1" applyBorder="1" applyAlignment="1">
      <alignment horizontal="right" vertical="center"/>
    </xf>
    <xf numFmtId="3" fontId="16" fillId="10" borderId="0" xfId="0" applyNumberFormat="1" applyFont="1" applyFill="1" applyAlignment="1">
      <alignment horizontal="right" vertical="center"/>
    </xf>
    <xf numFmtId="49" fontId="15" fillId="10" borderId="17" xfId="0" applyNumberFormat="1" applyFont="1" applyFill="1" applyBorder="1" applyAlignment="1">
      <alignment horizontal="left" vertical="center"/>
    </xf>
    <xf numFmtId="3" fontId="16" fillId="9" borderId="11" xfId="0" applyNumberFormat="1" applyFont="1" applyFill="1" applyBorder="1" applyAlignment="1">
      <alignment horizontal="right" vertical="center"/>
    </xf>
    <xf numFmtId="3" fontId="16" fillId="10" borderId="11" xfId="0" applyNumberFormat="1" applyFont="1" applyFill="1" applyBorder="1" applyAlignment="1">
      <alignment horizontal="right" vertical="center"/>
    </xf>
    <xf numFmtId="0" fontId="7" fillId="3" borderId="3" xfId="0" applyFont="1" applyFill="1" applyBorder="1" applyAlignment="1">
      <alignment horizontal="center" wrapText="1"/>
    </xf>
    <xf numFmtId="0" fontId="12" fillId="0" borderId="0" xfId="3" applyFont="1" applyAlignment="1">
      <alignment horizontal="left" wrapText="1"/>
    </xf>
    <xf numFmtId="0" fontId="7" fillId="0" borderId="9" xfId="3" applyFont="1" applyBorder="1" applyAlignment="1">
      <alignment horizontal="center"/>
    </xf>
    <xf numFmtId="49" fontId="9" fillId="0" borderId="9" xfId="3" applyNumberFormat="1" applyFont="1" applyBorder="1" applyAlignment="1">
      <alignment horizontal="right"/>
    </xf>
    <xf numFmtId="0" fontId="7" fillId="0" borderId="7" xfId="3" applyFont="1" applyBorder="1" applyAlignment="1">
      <alignment horizontal="center"/>
    </xf>
    <xf numFmtId="49" fontId="12" fillId="0" borderId="0" xfId="3" applyNumberFormat="1" applyFont="1" applyAlignment="1">
      <alignment horizontal="left"/>
    </xf>
    <xf numFmtId="0" fontId="12" fillId="0" borderId="0" xfId="3" applyFont="1" applyAlignment="1">
      <alignment horizontal="left" vertical="top"/>
    </xf>
    <xf numFmtId="0" fontId="12" fillId="0" borderId="0" xfId="3" applyFont="1" applyAlignment="1">
      <alignment horizontal="left"/>
    </xf>
    <xf numFmtId="0" fontId="4" fillId="0" borderId="1" xfId="0" applyFont="1" applyBorder="1" applyAlignment="1">
      <alignment horizontal="center"/>
    </xf>
    <xf numFmtId="0" fontId="4" fillId="0" borderId="7" xfId="0" applyFont="1" applyBorder="1" applyAlignment="1">
      <alignment horizontal="center"/>
    </xf>
    <xf numFmtId="0" fontId="4" fillId="0" borderId="2" xfId="0" applyFont="1" applyBorder="1" applyAlignment="1">
      <alignment horizontal="center"/>
    </xf>
    <xf numFmtId="0" fontId="3" fillId="0" borderId="0" xfId="0" applyFont="1" applyAlignment="1">
      <alignment horizontal="center"/>
    </xf>
    <xf numFmtId="49" fontId="13" fillId="8" borderId="14" xfId="0" applyNumberFormat="1" applyFont="1" applyFill="1" applyBorder="1" applyAlignment="1">
      <alignment horizontal="center" wrapText="1"/>
    </xf>
    <xf numFmtId="0" fontId="17" fillId="9" borderId="0" xfId="0" applyFont="1" applyFill="1" applyAlignment="1">
      <alignment horizontal="left" vertical="top" wrapText="1"/>
    </xf>
  </cellXfs>
  <cellStyles count="4">
    <cellStyle name="Comma" xfId="1" builtinId="3"/>
    <cellStyle name="Normal" xfId="0" builtinId="0"/>
    <cellStyle name="Normal 2" xfId="3" xr:uid="{F93F8E1A-A77C-43BB-965C-9881D773DB2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'[1]FC wise revenue transfers GRR'!#REF!</c:f>
              <c:strCache>
                <c:ptCount val="1"/>
                <c:pt idx="0">
                  <c:v>#REF!</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'[1]FC wise revenue transfers GRR'!#REF!</c:f>
              <c:numCache>
                <c:formatCode>General</c:formatCode>
                <c:ptCount val="1"/>
                <c:pt idx="0">
                  <c:v>1</c:v>
                </c:pt>
              </c:numCache>
            </c:numRef>
          </c:val>
          <c:smooth val="0"/>
          <c:extLst>
            <c:ext xmlns:c16="http://schemas.microsoft.com/office/drawing/2014/chart" uri="{C3380CC4-5D6E-409C-BE32-E72D297353CC}">
              <c16:uniqueId val="{00000000-74F9-418A-84B2-FC0A39815774}"/>
            </c:ext>
          </c:extLst>
        </c:ser>
        <c:ser>
          <c:idx val="1"/>
          <c:order val="1"/>
          <c:tx>
            <c:strRef>
              <c:f>'[1]FC wise transfers GRR '!$F$123</c:f>
              <c:strCache>
                <c:ptCount val="1"/>
                <c:pt idx="0">
                  <c:v>Sum of Non-FC grants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'[1]FC wise transfers GRR '!$F$124:$F$138</c:f>
              <c:numCache>
                <c:formatCode>General</c:formatCode>
                <c:ptCount val="15"/>
                <c:pt idx="0">
                  <c:v>4.7578947368421054E-2</c:v>
                </c:pt>
                <c:pt idx="1">
                  <c:v>0.14306092843326887</c:v>
                </c:pt>
                <c:pt idx="2">
                  <c:v>0.10998382590795472</c:v>
                </c:pt>
                <c:pt idx="3">
                  <c:v>0.11771269177126918</c:v>
                </c:pt>
                <c:pt idx="4">
                  <c:v>0.1516738550010269</c:v>
                </c:pt>
                <c:pt idx="5">
                  <c:v>0.12706504749308645</c:v>
                </c:pt>
                <c:pt idx="6">
                  <c:v>0.16511445660249066</c:v>
                </c:pt>
                <c:pt idx="7">
                  <c:v>0.18418048504649412</c:v>
                </c:pt>
                <c:pt idx="8">
                  <c:v>0.18404692652814914</c:v>
                </c:pt>
                <c:pt idx="9">
                  <c:v>0.14430784414053799</c:v>
                </c:pt>
                <c:pt idx="10">
                  <c:v>0.1511054517744356</c:v>
                </c:pt>
                <c:pt idx="11">
                  <c:v>0.15916676525321721</c:v>
                </c:pt>
                <c:pt idx="12">
                  <c:v>0.16416021570333109</c:v>
                </c:pt>
                <c:pt idx="13">
                  <c:v>0.1712878289319619</c:v>
                </c:pt>
                <c:pt idx="14">
                  <c:v>0.18833552801635764</c:v>
                </c:pt>
              </c:numCache>
            </c:numRef>
          </c:val>
          <c:smooth val="0"/>
          <c:extLst>
            <c:ext xmlns:c16="http://schemas.microsoft.com/office/drawing/2014/chart" uri="{C3380CC4-5D6E-409C-BE32-E72D297353CC}">
              <c16:uniqueId val="{00000001-74F9-418A-84B2-FC0A39815774}"/>
            </c:ext>
          </c:extLst>
        </c:ser>
        <c:ser>
          <c:idx val="2"/>
          <c:order val="2"/>
          <c:tx>
            <c:strRef>
              <c:f>'[1]FC wise revenue transfers GRR'!#REF!</c:f>
              <c:strCache>
                <c:ptCount val="1"/>
                <c:pt idx="0">
                  <c:v>#REF!</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'[1]FC wise revenue transfers GRR'!#REF!</c:f>
              <c:numCache>
                <c:formatCode>General</c:formatCode>
                <c:ptCount val="1"/>
                <c:pt idx="0">
                  <c:v>1</c:v>
                </c:pt>
              </c:numCache>
            </c:numRef>
          </c:val>
          <c:smooth val="0"/>
          <c:extLst>
            <c:ext xmlns:c16="http://schemas.microsoft.com/office/drawing/2014/chart" uri="{C3380CC4-5D6E-409C-BE32-E72D297353CC}">
              <c16:uniqueId val="{00000002-74F9-418A-84B2-FC0A39815774}"/>
            </c:ext>
          </c:extLst>
        </c:ser>
        <c:dLbls>
          <c:showLegendKey val="0"/>
          <c:showVal val="0"/>
          <c:showCatName val="0"/>
          <c:showSerName val="0"/>
          <c:showPercent val="0"/>
          <c:showBubbleSize val="0"/>
        </c:dLbls>
        <c:marker val="1"/>
        <c:smooth val="0"/>
        <c:axId val="600827423"/>
        <c:axId val="600826463"/>
      </c:lineChart>
      <c:catAx>
        <c:axId val="60082742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826463"/>
        <c:crosses val="autoZero"/>
        <c:auto val="1"/>
        <c:lblAlgn val="ctr"/>
        <c:lblOffset val="100"/>
        <c:noMultiLvlLbl val="0"/>
      </c:catAx>
      <c:valAx>
        <c:axId val="6008264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827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130</xdr:row>
      <xdr:rowOff>38099</xdr:rowOff>
    </xdr:from>
    <xdr:to>
      <xdr:col>13</xdr:col>
      <xdr:colOff>571500</xdr:colOff>
      <xdr:row>149</xdr:row>
      <xdr:rowOff>66675</xdr:rowOff>
    </xdr:to>
    <xdr:graphicFrame macro="">
      <xdr:nvGraphicFramePr>
        <xdr:cNvPr id="2" name="Chart 1">
          <a:extLst>
            <a:ext uri="{FF2B5EF4-FFF2-40B4-BE49-F238E27FC236}">
              <a16:creationId xmlns:a16="http://schemas.microsoft.com/office/drawing/2014/main" id="{BBA3B309-79AF-44CC-9BF8-7CC1B028B6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ixteenthfinancecommission.sharepoint.com/sites/SixteenthFinanceCommission/Shared%20Documents/General/Union%20Finances/FC%20wise%20revenue%20transfers.xlsx" TargetMode="External"/><Relationship Id="rId1" Type="http://schemas.openxmlformats.org/officeDocument/2006/relationships/externalLinkPath" Target="https://sixteenthfinancecommission.sharepoint.com/sites/SixteenthFinanceCommission/Shared%20Documents/General/Union%20Finances/FC%20wise%20revenue%20transf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C wise transfers GRR "/>
      <sheetName val="FC transfers grants-GST Comp"/>
      <sheetName val="GDP"/>
      <sheetName val="Total transfers vs revenue"/>
      <sheetName val="GRR figures"/>
      <sheetName val="Devolution Budget"/>
      <sheetName val="Dev Diff analysis"/>
      <sheetName val="Devolution"/>
      <sheetName val="CSS and other grants"/>
      <sheetName val="FC wise revenue transfers"/>
      <sheetName val="Union Budget data on States"/>
      <sheetName val="RBI data on states"/>
      <sheetName val="Grants data FC report"/>
      <sheetName val="Grants comp 2009-10"/>
      <sheetName val="GTR figures"/>
      <sheetName val="12th FC report Annexure 2.1"/>
      <sheetName val="Working Sheet - IPFS Revenue"/>
      <sheetName val="working - Tax Rev. Budget Com"/>
      <sheetName val="Working Sheet - RBI Data"/>
      <sheetName val="FC wise revenue transfers GRR"/>
    </sheetNames>
    <sheetDataSet>
      <sheetData sheetId="0">
        <row r="123">
          <cell r="F123" t="str">
            <v>Sum of Non-FC grants</v>
          </cell>
        </row>
        <row r="124">
          <cell r="F124">
            <v>4.7578947368421054E-2</v>
          </cell>
        </row>
        <row r="125">
          <cell r="F125">
            <v>0.14306092843326887</v>
          </cell>
        </row>
        <row r="126">
          <cell r="F126">
            <v>0.10998382590795472</v>
          </cell>
        </row>
        <row r="127">
          <cell r="F127">
            <v>0.11771269177126918</v>
          </cell>
        </row>
        <row r="128">
          <cell r="F128">
            <v>0.1516738550010269</v>
          </cell>
        </row>
        <row r="129">
          <cell r="F129">
            <v>0.12706504749308645</v>
          </cell>
        </row>
        <row r="130">
          <cell r="F130">
            <v>0.16511445660249066</v>
          </cell>
        </row>
        <row r="131">
          <cell r="F131">
            <v>0.18418048504649412</v>
          </cell>
        </row>
        <row r="132">
          <cell r="F132">
            <v>0.18404692652814914</v>
          </cell>
        </row>
        <row r="133">
          <cell r="F133">
            <v>0.14430784414053799</v>
          </cell>
        </row>
        <row r="134">
          <cell r="F134">
            <v>0.1511054517744356</v>
          </cell>
        </row>
        <row r="135">
          <cell r="F135">
            <v>0.15916676525321721</v>
          </cell>
        </row>
        <row r="136">
          <cell r="F136">
            <v>0.16416021570333109</v>
          </cell>
        </row>
        <row r="137">
          <cell r="F137">
            <v>0.1712878289319619</v>
          </cell>
        </row>
        <row r="138">
          <cell r="F138">
            <v>0.18833552801635764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B3">
            <v>445</v>
          </cell>
        </row>
        <row r="4">
          <cell r="B4">
            <v>420</v>
          </cell>
        </row>
        <row r="5">
          <cell r="B5">
            <v>455</v>
          </cell>
        </row>
        <row r="6">
          <cell r="B6">
            <v>485</v>
          </cell>
        </row>
        <row r="7">
          <cell r="B7">
            <v>570</v>
          </cell>
        </row>
        <row r="8">
          <cell r="B8">
            <v>692</v>
          </cell>
        </row>
        <row r="9">
          <cell r="B9">
            <v>701</v>
          </cell>
        </row>
        <row r="10">
          <cell r="B10">
            <v>794</v>
          </cell>
        </row>
        <row r="11">
          <cell r="B11">
            <v>895</v>
          </cell>
        </row>
        <row r="12">
          <cell r="B12">
            <v>1054</v>
          </cell>
        </row>
        <row r="13">
          <cell r="B13">
            <v>1285</v>
          </cell>
        </row>
        <row r="14">
          <cell r="B14">
            <v>1634</v>
          </cell>
        </row>
        <row r="15">
          <cell r="B15">
            <v>1821</v>
          </cell>
        </row>
        <row r="16">
          <cell r="B16">
            <v>2061</v>
          </cell>
        </row>
        <row r="17">
          <cell r="B17">
            <v>2307</v>
          </cell>
        </row>
        <row r="18">
          <cell r="B18">
            <v>2353</v>
          </cell>
        </row>
        <row r="19">
          <cell r="B19">
            <v>2510</v>
          </cell>
        </row>
        <row r="20">
          <cell r="B20">
            <v>2822</v>
          </cell>
        </row>
        <row r="21">
          <cell r="B21">
            <v>3206</v>
          </cell>
        </row>
        <row r="22">
          <cell r="B22">
            <v>3873</v>
          </cell>
        </row>
        <row r="23">
          <cell r="B23">
            <v>4505</v>
          </cell>
        </row>
        <row r="24">
          <cell r="B24">
            <v>5070</v>
          </cell>
        </row>
        <row r="25">
          <cell r="B25">
            <v>6322</v>
          </cell>
        </row>
        <row r="26">
          <cell r="B26">
            <v>7609</v>
          </cell>
        </row>
        <row r="27">
          <cell r="B27">
            <v>8271</v>
          </cell>
        </row>
        <row r="28">
          <cell r="B28">
            <v>8858</v>
          </cell>
        </row>
        <row r="29">
          <cell r="B29">
            <v>10525</v>
          </cell>
        </row>
        <row r="30">
          <cell r="B30">
            <v>11974</v>
          </cell>
        </row>
        <row r="31">
          <cell r="B31">
            <v>13179</v>
          </cell>
        </row>
        <row r="32">
          <cell r="B32">
            <v>15847</v>
          </cell>
        </row>
        <row r="33">
          <cell r="B33">
            <v>17696</v>
          </cell>
        </row>
        <row r="34">
          <cell r="B34">
            <v>20721</v>
          </cell>
        </row>
        <row r="35">
          <cell r="B35">
            <v>23471</v>
          </cell>
        </row>
        <row r="36">
          <cell r="B36">
            <v>28670</v>
          </cell>
        </row>
        <row r="37">
          <cell r="B37">
            <v>32838</v>
          </cell>
        </row>
        <row r="38">
          <cell r="B38">
            <v>37665</v>
          </cell>
        </row>
        <row r="39">
          <cell r="B39">
            <v>44474</v>
          </cell>
        </row>
        <row r="40">
          <cell r="B40">
            <v>51636</v>
          </cell>
        </row>
        <row r="41">
          <cell r="B41">
            <v>57577</v>
          </cell>
        </row>
        <row r="42">
          <cell r="B42">
            <v>67361</v>
          </cell>
        </row>
        <row r="43">
          <cell r="B43">
            <v>74636</v>
          </cell>
        </row>
        <row r="44">
          <cell r="B44">
            <v>75742</v>
          </cell>
        </row>
        <row r="45">
          <cell r="B45">
            <v>92297</v>
          </cell>
        </row>
        <row r="46">
          <cell r="B46">
            <v>111224</v>
          </cell>
        </row>
        <row r="47">
          <cell r="B47">
            <v>129762</v>
          </cell>
        </row>
        <row r="48">
          <cell r="B48">
            <v>139220</v>
          </cell>
        </row>
        <row r="49">
          <cell r="B49">
            <v>143797</v>
          </cell>
        </row>
        <row r="50">
          <cell r="B50">
            <v>171752</v>
          </cell>
        </row>
        <row r="51">
          <cell r="B51">
            <v>188603</v>
          </cell>
        </row>
        <row r="52">
          <cell r="B52">
            <v>187060</v>
          </cell>
        </row>
        <row r="53">
          <cell r="B53">
            <v>215905</v>
          </cell>
        </row>
        <row r="54">
          <cell r="B54">
            <v>254348</v>
          </cell>
        </row>
        <row r="55">
          <cell r="B55">
            <v>304957</v>
          </cell>
        </row>
        <row r="56">
          <cell r="B56">
            <v>366151</v>
          </cell>
        </row>
        <row r="57">
          <cell r="B57">
            <v>473512</v>
          </cell>
        </row>
        <row r="58">
          <cell r="B58">
            <v>593147</v>
          </cell>
        </row>
        <row r="59">
          <cell r="B59">
            <v>605298</v>
          </cell>
        </row>
        <row r="60">
          <cell r="B60">
            <v>624527</v>
          </cell>
        </row>
        <row r="61">
          <cell r="B61">
            <v>793071</v>
          </cell>
        </row>
        <row r="62">
          <cell r="B62">
            <v>888898</v>
          </cell>
        </row>
        <row r="63">
          <cell r="B63">
            <v>1036235</v>
          </cell>
        </row>
        <row r="64">
          <cell r="B64">
            <v>1138733</v>
          </cell>
        </row>
        <row r="65">
          <cell r="B65">
            <v>1244885</v>
          </cell>
        </row>
        <row r="66">
          <cell r="B66">
            <v>1455648</v>
          </cell>
        </row>
        <row r="67">
          <cell r="C67">
            <v>1715822</v>
          </cell>
        </row>
        <row r="68">
          <cell r="C68">
            <v>1919008</v>
          </cell>
        </row>
        <row r="69">
          <cell r="C69">
            <v>2080465</v>
          </cell>
        </row>
        <row r="70">
          <cell r="C70">
            <v>2010059</v>
          </cell>
        </row>
        <row r="71">
          <cell r="C71">
            <v>2027104</v>
          </cell>
        </row>
        <row r="72">
          <cell r="C72">
            <v>2709316</v>
          </cell>
        </row>
        <row r="73">
          <cell r="C73">
            <v>3054192</v>
          </cell>
        </row>
      </sheetData>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6079-5A95-4A86-A5BB-C213A6C9D642}">
  <dimension ref="A1:Q142"/>
  <sheetViews>
    <sheetView tabSelected="1" workbookViewId="0">
      <pane xSplit="1" ySplit="2" topLeftCell="B3" activePane="bottomRight" state="frozen"/>
      <selection pane="topRight" activeCell="L2" sqref="L2"/>
      <selection pane="bottomLeft" activeCell="L2" sqref="L2"/>
      <selection pane="bottomRight" activeCell="B111" sqref="B111"/>
    </sheetView>
  </sheetViews>
  <sheetFormatPr defaultColWidth="9.140625" defaultRowHeight="15.75"/>
  <cols>
    <col min="1" max="1" width="9.140625" style="4"/>
    <col min="2" max="2" width="11.7109375" style="4" customWidth="1"/>
    <col min="3" max="4" width="13" style="4" customWidth="1"/>
    <col min="5" max="5" width="12.28515625" style="4" customWidth="1"/>
    <col min="6" max="6" width="12.28515625" style="47" customWidth="1"/>
    <col min="7" max="7" width="16.7109375" style="4" customWidth="1"/>
    <col min="8" max="8" width="15.28515625" style="4" bestFit="1" customWidth="1"/>
    <col min="9" max="9" width="13.28515625" style="4" bestFit="1" customWidth="1"/>
    <col min="10" max="10" width="11.28515625" style="4" bestFit="1" customWidth="1"/>
    <col min="11" max="11" width="15.42578125" style="4" customWidth="1"/>
    <col min="12" max="14" width="9.140625" style="4"/>
    <col min="15" max="15" width="12.7109375" style="4" bestFit="1" customWidth="1"/>
    <col min="16" max="16" width="9.140625" style="4"/>
    <col min="18" max="16384" width="9.140625" style="4"/>
  </cols>
  <sheetData>
    <row r="1" spans="1:17">
      <c r="A1" s="1"/>
      <c r="B1" s="2"/>
      <c r="C1" s="3" t="s">
        <v>0</v>
      </c>
      <c r="D1" s="3" t="s">
        <v>0</v>
      </c>
      <c r="E1" s="3"/>
      <c r="F1" s="3"/>
      <c r="G1" s="3" t="s">
        <v>1</v>
      </c>
      <c r="H1" s="3" t="s">
        <v>2</v>
      </c>
      <c r="I1" s="3"/>
      <c r="J1" s="3"/>
    </row>
    <row r="2" spans="1:17" s="71" customFormat="1" ht="63">
      <c r="A2" s="5" t="s">
        <v>3</v>
      </c>
      <c r="B2" s="6" t="s">
        <v>4</v>
      </c>
      <c r="C2" s="69" t="s">
        <v>5</v>
      </c>
      <c r="D2" s="69" t="s">
        <v>6</v>
      </c>
      <c r="E2" s="69" t="s">
        <v>7</v>
      </c>
      <c r="F2" s="69" t="s">
        <v>8</v>
      </c>
      <c r="G2" s="69" t="s">
        <v>9</v>
      </c>
      <c r="H2" s="69" t="s">
        <v>2</v>
      </c>
      <c r="I2" s="69" t="s">
        <v>10</v>
      </c>
      <c r="J2" s="70" t="s">
        <v>11</v>
      </c>
      <c r="K2" s="70" t="s">
        <v>12</v>
      </c>
      <c r="L2" s="70" t="s">
        <v>13</v>
      </c>
      <c r="M2" s="70" t="s">
        <v>14</v>
      </c>
      <c r="N2" s="70" t="s">
        <v>15</v>
      </c>
      <c r="Q2" s="72"/>
    </row>
    <row r="3" spans="1:17">
      <c r="A3" s="9">
        <v>1</v>
      </c>
      <c r="B3" s="9" t="s">
        <v>16</v>
      </c>
      <c r="C3" s="10">
        <f>VLOOKUP($B3,'RBI Bulletin references'!$A:B, 2, 0)</f>
        <v>73.8</v>
      </c>
      <c r="D3" s="11">
        <v>19</v>
      </c>
      <c r="E3" s="12">
        <f>C3+D3</f>
        <v>92.8</v>
      </c>
      <c r="F3" s="11">
        <f>G3-D3</f>
        <v>17</v>
      </c>
      <c r="G3" s="13">
        <v>36</v>
      </c>
      <c r="H3" s="14">
        <f>C3+G3</f>
        <v>109.8</v>
      </c>
      <c r="I3" s="15">
        <f>H3/J3</f>
        <v>0.24674157303370786</v>
      </c>
      <c r="J3" s="16">
        <v>445</v>
      </c>
      <c r="K3" s="17">
        <f t="shared" ref="K3:K34" si="0">E3/H3</f>
        <v>0.84517304189435338</v>
      </c>
      <c r="L3" s="18">
        <f>H3/GDP!J8</f>
        <v>1.029687118398811E-2</v>
      </c>
      <c r="M3" s="18">
        <f>E3/GDP!J8</f>
        <v>8.702637940565543E-3</v>
      </c>
      <c r="N3" s="91">
        <f t="shared" ref="N3:N34" si="1">C3/J3</f>
        <v>0.16584269662921347</v>
      </c>
    </row>
    <row r="4" spans="1:17">
      <c r="A4" s="9">
        <v>1</v>
      </c>
      <c r="B4" s="9" t="s">
        <v>17</v>
      </c>
      <c r="C4" s="10">
        <f>VLOOKUP($B4,'RBI Bulletin references'!$A:B, 2, 0)</f>
        <v>72.8</v>
      </c>
      <c r="D4" s="11">
        <v>21</v>
      </c>
      <c r="E4" s="12">
        <f>C4+D4</f>
        <v>93.8</v>
      </c>
      <c r="F4" s="11">
        <f>G4-D4</f>
        <v>24</v>
      </c>
      <c r="G4" s="13">
        <v>45</v>
      </c>
      <c r="H4" s="14">
        <f>C4+G4</f>
        <v>117.8</v>
      </c>
      <c r="I4" s="15">
        <f>H4/J4</f>
        <v>0.28047619047619049</v>
      </c>
      <c r="J4" s="19">
        <v>420</v>
      </c>
      <c r="K4" s="18">
        <f t="shared" si="0"/>
        <v>0.79626485568760608</v>
      </c>
      <c r="L4" s="18">
        <f>H4/GDP!J9</f>
        <v>1.0149305653608554E-2</v>
      </c>
      <c r="M4" s="18">
        <f>E4/GDP!J9</f>
        <v>8.0815354016000197E-3</v>
      </c>
      <c r="N4" s="91">
        <f t="shared" si="1"/>
        <v>0.17333333333333334</v>
      </c>
    </row>
    <row r="5" spans="1:17">
      <c r="A5" s="9">
        <v>1</v>
      </c>
      <c r="B5" s="9" t="s">
        <v>18</v>
      </c>
      <c r="C5" s="10">
        <f>VLOOKUP($B5,'RBI Bulletin references'!$A:B, 2, 0)</f>
        <v>71.599999999999994</v>
      </c>
      <c r="D5" s="11">
        <v>22</v>
      </c>
      <c r="E5" s="12">
        <f>C5+D5</f>
        <v>93.6</v>
      </c>
      <c r="F5" s="11">
        <f>G5-D5</f>
        <v>29</v>
      </c>
      <c r="G5" s="13">
        <v>51</v>
      </c>
      <c r="H5" s="14">
        <f>C5+G5</f>
        <v>122.6</v>
      </c>
      <c r="I5" s="15">
        <f>H5/J5</f>
        <v>0.26945054945054941</v>
      </c>
      <c r="J5" s="19">
        <v>455</v>
      </c>
      <c r="K5" s="18">
        <f t="shared" si="0"/>
        <v>0.76345840130505704</v>
      </c>
      <c r="L5" s="18">
        <f>H5/GDP!J10</f>
        <v>1.1168683948350879E-2</v>
      </c>
      <c r="M5" s="18">
        <f>E5/GDP!J10</f>
        <v>8.5268255918894142E-3</v>
      </c>
      <c r="N5" s="91">
        <f t="shared" si="1"/>
        <v>0.15736263736263734</v>
      </c>
    </row>
    <row r="6" spans="1:17">
      <c r="A6" s="9">
        <v>1</v>
      </c>
      <c r="B6" s="9" t="s">
        <v>19</v>
      </c>
      <c r="C6" s="10">
        <f>VLOOKUP($B6,'RBI Bulletin references'!$A:B, 2, 0)</f>
        <v>81.400000000000006</v>
      </c>
      <c r="D6" s="20">
        <v>24</v>
      </c>
      <c r="E6" s="12">
        <f>C6+D6</f>
        <v>105.4</v>
      </c>
      <c r="F6" s="11">
        <f>G6-D6</f>
        <v>24</v>
      </c>
      <c r="G6" s="13">
        <v>48</v>
      </c>
      <c r="H6" s="14">
        <f>C6+G6</f>
        <v>129.4</v>
      </c>
      <c r="I6" s="15">
        <f>H6/J6</f>
        <v>0.26680412371134021</v>
      </c>
      <c r="J6" s="19">
        <v>485</v>
      </c>
      <c r="K6" s="18">
        <f t="shared" si="0"/>
        <v>0.81452859350850082</v>
      </c>
      <c r="L6" s="18">
        <f>H6/GDP!J11</f>
        <v>1.1579644374630027E-2</v>
      </c>
      <c r="M6" s="18">
        <f>E6/GDP!J11</f>
        <v>9.4319514457960191E-3</v>
      </c>
      <c r="N6" s="91">
        <f t="shared" si="1"/>
        <v>0.16783505154639178</v>
      </c>
    </row>
    <row r="7" spans="1:17">
      <c r="A7" s="9">
        <v>1</v>
      </c>
      <c r="B7" s="9" t="s">
        <v>20</v>
      </c>
      <c r="C7" s="10">
        <f>VLOOKUP($B7,'RBI Bulletin references'!$A:B, 2, 0)</f>
        <v>78.2</v>
      </c>
      <c r="D7" s="11">
        <v>20</v>
      </c>
      <c r="E7" s="12">
        <f>C7+D7</f>
        <v>98.2</v>
      </c>
      <c r="F7" s="11">
        <f>G7-D7</f>
        <v>19</v>
      </c>
      <c r="G7" s="13">
        <v>39</v>
      </c>
      <c r="H7" s="14">
        <f>C7+G7</f>
        <v>117.2</v>
      </c>
      <c r="I7" s="15">
        <f>H7/J7</f>
        <v>0.2056140350877193</v>
      </c>
      <c r="J7" s="19">
        <v>570</v>
      </c>
      <c r="K7" s="18">
        <f t="shared" si="0"/>
        <v>0.83788395904436863</v>
      </c>
      <c r="L7" s="18">
        <f>H7/GDP!J12</f>
        <v>8.8028239628915213E-3</v>
      </c>
      <c r="M7" s="18">
        <f>E7/GDP!J12</f>
        <v>7.3757449927981849E-3</v>
      </c>
      <c r="N7" s="91">
        <f t="shared" si="1"/>
        <v>0.13719298245614037</v>
      </c>
    </row>
    <row r="8" spans="1:17">
      <c r="A8" s="21" t="s">
        <v>21</v>
      </c>
      <c r="B8" s="21"/>
      <c r="C8" s="22">
        <f t="shared" ref="C8:J8" si="2">AVERAGE(C3:C7)</f>
        <v>75.56</v>
      </c>
      <c r="D8" s="23">
        <f t="shared" si="2"/>
        <v>21.2</v>
      </c>
      <c r="E8" s="23">
        <f t="shared" si="2"/>
        <v>96.76</v>
      </c>
      <c r="F8" s="23">
        <f t="shared" si="2"/>
        <v>22.6</v>
      </c>
      <c r="G8" s="22">
        <f t="shared" si="2"/>
        <v>43.8</v>
      </c>
      <c r="H8" s="22">
        <f t="shared" si="2"/>
        <v>119.36000000000001</v>
      </c>
      <c r="I8" s="24">
        <f t="shared" si="2"/>
        <v>0.25381729435190148</v>
      </c>
      <c r="J8" s="22">
        <f t="shared" si="2"/>
        <v>475</v>
      </c>
      <c r="K8" s="26">
        <f t="shared" si="0"/>
        <v>0.81065683646112596</v>
      </c>
      <c r="L8" s="26">
        <f>AVERAGE(L3:L7)</f>
        <v>1.0399465824693819E-2</v>
      </c>
      <c r="M8" s="26">
        <f>AVERAGE(M3:M7)</f>
        <v>8.4237390745298367E-3</v>
      </c>
      <c r="N8" s="92">
        <f t="shared" si="1"/>
        <v>0.15907368421052631</v>
      </c>
    </row>
    <row r="9" spans="1:17">
      <c r="A9" s="9">
        <v>2</v>
      </c>
      <c r="B9" s="9" t="s">
        <v>22</v>
      </c>
      <c r="C9" s="10">
        <f>VLOOKUP($B9,'RBI Bulletin references'!$A:B, 2, 0)</f>
        <v>120.9</v>
      </c>
      <c r="D9" s="11">
        <v>48</v>
      </c>
      <c r="E9" s="12">
        <f>C9+D9</f>
        <v>168.9</v>
      </c>
      <c r="F9" s="11">
        <f>G9-D9</f>
        <v>66</v>
      </c>
      <c r="G9" s="13">
        <v>114</v>
      </c>
      <c r="H9" s="14">
        <f>C9+G9</f>
        <v>234.9</v>
      </c>
      <c r="I9" s="15">
        <f>H9/J9</f>
        <v>0.33945086705202315</v>
      </c>
      <c r="J9" s="19">
        <v>692</v>
      </c>
      <c r="K9" s="18">
        <f t="shared" si="0"/>
        <v>0.71902937420178803</v>
      </c>
      <c r="L9" s="18">
        <f>H9/GDP!J13</f>
        <v>1.7132927700809666E-2</v>
      </c>
      <c r="M9" s="18">
        <f>E9/GDP!J13</f>
        <v>1.2319078282957653E-2</v>
      </c>
      <c r="N9" s="91">
        <f t="shared" si="1"/>
        <v>0.17471098265895954</v>
      </c>
    </row>
    <row r="10" spans="1:17">
      <c r="A10" s="9">
        <v>2</v>
      </c>
      <c r="B10" s="9" t="s">
        <v>23</v>
      </c>
      <c r="C10" s="10">
        <f>VLOOKUP($B10,'RBI Bulletin references'!$A:B, 2, 0)</f>
        <v>162.1</v>
      </c>
      <c r="D10" s="11">
        <v>57</v>
      </c>
      <c r="E10" s="12">
        <f>C10+D10</f>
        <v>219.1</v>
      </c>
      <c r="F10" s="11">
        <f>G10-D10</f>
        <v>85</v>
      </c>
      <c r="G10" s="13">
        <v>142</v>
      </c>
      <c r="H10" s="14">
        <f>C10+G10</f>
        <v>304.10000000000002</v>
      </c>
      <c r="I10" s="15">
        <f>H10/J10</f>
        <v>0.43380884450784596</v>
      </c>
      <c r="J10" s="19">
        <v>701</v>
      </c>
      <c r="K10" s="18">
        <f t="shared" si="0"/>
        <v>0.72048668201249577</v>
      </c>
      <c r="L10" s="18">
        <f>H10/GDP!J14</f>
        <v>1.9897316250267767E-2</v>
      </c>
      <c r="M10" s="18">
        <f>E10/GDP!J14</f>
        <v>1.4335751366108738E-2</v>
      </c>
      <c r="N10" s="91">
        <f t="shared" si="1"/>
        <v>0.23124108416547787</v>
      </c>
    </row>
    <row r="11" spans="1:17">
      <c r="A11" s="9">
        <v>2</v>
      </c>
      <c r="B11" s="9" t="s">
        <v>24</v>
      </c>
      <c r="C11" s="10">
        <f>VLOOKUP($B11,'RBI Bulletin references'!$A:B, 2, 0)</f>
        <v>169.9</v>
      </c>
      <c r="D11" s="11">
        <v>62</v>
      </c>
      <c r="E11" s="12">
        <f>C11+D11</f>
        <v>231.9</v>
      </c>
      <c r="F11" s="11">
        <f>G11-D11</f>
        <v>119.6</v>
      </c>
      <c r="G11" s="13">
        <v>181.6</v>
      </c>
      <c r="H11" s="14">
        <f>C11+G11</f>
        <v>351.5</v>
      </c>
      <c r="I11" s="15">
        <f>H11/J11</f>
        <v>0.44269521410579343</v>
      </c>
      <c r="J11" s="19">
        <v>794</v>
      </c>
      <c r="K11" s="18">
        <f t="shared" si="0"/>
        <v>0.65974395448079659</v>
      </c>
      <c r="L11" s="18">
        <f>H11/GDP!J15</f>
        <v>2.1829930747522208E-2</v>
      </c>
      <c r="M11" s="18">
        <f>E11/GDP!J15</f>
        <v>1.4402164837412234E-2</v>
      </c>
      <c r="N11" s="91">
        <f t="shared" si="1"/>
        <v>0.21397984886649873</v>
      </c>
    </row>
    <row r="12" spans="1:17">
      <c r="A12" s="9">
        <v>2</v>
      </c>
      <c r="B12" s="9" t="s">
        <v>25</v>
      </c>
      <c r="C12" s="10">
        <f>VLOOKUP($B12,'RBI Bulletin references'!$A:B, 2, 0)</f>
        <v>179</v>
      </c>
      <c r="D12" s="20">
        <v>63</v>
      </c>
      <c r="E12" s="12">
        <f>C12+D12</f>
        <v>242</v>
      </c>
      <c r="F12" s="11">
        <f>G12-D12</f>
        <v>161.1</v>
      </c>
      <c r="G12" s="13">
        <v>224.1</v>
      </c>
      <c r="H12" s="14">
        <f>C12+G12</f>
        <v>403.1</v>
      </c>
      <c r="I12" s="15">
        <f>H12/J12</f>
        <v>0.45039106145251401</v>
      </c>
      <c r="J12" s="19">
        <v>895</v>
      </c>
      <c r="K12" s="18">
        <f t="shared" si="0"/>
        <v>0.60034730836020833</v>
      </c>
      <c r="L12" s="18">
        <f>H12/GDP!J16</f>
        <v>2.2860207970349222E-2</v>
      </c>
      <c r="M12" s="18">
        <f>E12/GDP!J16</f>
        <v>1.3724064323553737E-2</v>
      </c>
      <c r="N12" s="91">
        <f t="shared" si="1"/>
        <v>0.2</v>
      </c>
      <c r="O12" s="27"/>
    </row>
    <row r="13" spans="1:17">
      <c r="A13" s="9">
        <v>2</v>
      </c>
      <c r="B13" s="9" t="s">
        <v>26</v>
      </c>
      <c r="C13" s="10">
        <f>VLOOKUP($B13,'RBI Bulletin references'!$A:B, 2, 0)</f>
        <v>178.4</v>
      </c>
      <c r="D13" s="11">
        <v>56</v>
      </c>
      <c r="E13" s="12">
        <f>C13+D13</f>
        <v>234.4</v>
      </c>
      <c r="F13" s="11">
        <f>G13-D13</f>
        <v>161</v>
      </c>
      <c r="G13" s="13">
        <v>217</v>
      </c>
      <c r="H13" s="14">
        <f>C13+G13</f>
        <v>395.4</v>
      </c>
      <c r="I13" s="15">
        <f>H13/J13</f>
        <v>0.37514231499051232</v>
      </c>
      <c r="J13" s="19">
        <v>1054</v>
      </c>
      <c r="K13" s="18">
        <f t="shared" si="0"/>
        <v>0.59281740010116346</v>
      </c>
      <c r="L13" s="18">
        <f>H13/GDP!J17</f>
        <v>2.1164651486601748E-2</v>
      </c>
      <c r="M13" s="18">
        <f>E13/GDP!J17</f>
        <v>1.254677366833447E-2</v>
      </c>
      <c r="N13" s="91">
        <f t="shared" si="1"/>
        <v>0.16925996204933588</v>
      </c>
    </row>
    <row r="14" spans="1:17">
      <c r="A14" s="28" t="s">
        <v>21</v>
      </c>
      <c r="B14" s="28"/>
      <c r="C14" s="22">
        <f t="shared" ref="C14:J14" si="3">AVERAGE(C9:C13)</f>
        <v>162.06</v>
      </c>
      <c r="D14" s="29">
        <f t="shared" si="3"/>
        <v>57.2</v>
      </c>
      <c r="E14" s="29">
        <f t="shared" si="3"/>
        <v>219.26</v>
      </c>
      <c r="F14" s="29">
        <f t="shared" si="3"/>
        <v>118.54</v>
      </c>
      <c r="G14" s="22">
        <f t="shared" si="3"/>
        <v>175.74</v>
      </c>
      <c r="H14" s="22">
        <f t="shared" si="3"/>
        <v>337.8</v>
      </c>
      <c r="I14" s="26">
        <f t="shared" si="3"/>
        <v>0.40829766042173776</v>
      </c>
      <c r="J14" s="22">
        <f t="shared" si="3"/>
        <v>827.2</v>
      </c>
      <c r="K14" s="26">
        <f t="shared" si="0"/>
        <v>0.64908229721728827</v>
      </c>
      <c r="L14" s="26">
        <f>AVERAGE(L9:L13)</f>
        <v>2.0577006831110124E-2</v>
      </c>
      <c r="M14" s="26">
        <f>AVERAGE(M9:M13)</f>
        <v>1.3465566495673365E-2</v>
      </c>
      <c r="N14" s="92">
        <f t="shared" si="1"/>
        <v>0.19591392649903289</v>
      </c>
    </row>
    <row r="15" spans="1:17">
      <c r="A15" s="9">
        <v>3</v>
      </c>
      <c r="B15" s="9" t="s">
        <v>27</v>
      </c>
      <c r="C15" s="10">
        <f>VLOOKUP($B15,'RBI Bulletin references'!$A:B, 2, 0)</f>
        <v>224.1</v>
      </c>
      <c r="D15" s="11">
        <v>80</v>
      </c>
      <c r="E15" s="12">
        <f>C15+D15</f>
        <v>304.10000000000002</v>
      </c>
      <c r="F15" s="11">
        <f>G15-D15</f>
        <v>142</v>
      </c>
      <c r="G15" s="13">
        <v>222</v>
      </c>
      <c r="H15" s="14">
        <f>C15+G15</f>
        <v>446.1</v>
      </c>
      <c r="I15" s="15">
        <f>H15/J15</f>
        <v>0.34715953307392999</v>
      </c>
      <c r="J15" s="19">
        <v>1285</v>
      </c>
      <c r="K15" s="18">
        <f t="shared" si="0"/>
        <v>0.68168572069042821</v>
      </c>
      <c r="L15" s="18">
        <f>H15/GDP!J18</f>
        <v>2.2219592279762151E-2</v>
      </c>
      <c r="M15" s="18">
        <f>E15/GDP!J18</f>
        <v>1.5146778776677135E-2</v>
      </c>
      <c r="N15" s="91">
        <f t="shared" si="1"/>
        <v>0.17439688715953308</v>
      </c>
    </row>
    <row r="16" spans="1:17">
      <c r="A16" s="9">
        <v>3</v>
      </c>
      <c r="B16" s="9" t="s">
        <v>28</v>
      </c>
      <c r="C16" s="10">
        <f>VLOOKUP($B16,'RBI Bulletin references'!$A:B, 2, 0)</f>
        <v>259.5</v>
      </c>
      <c r="D16" s="11">
        <v>82</v>
      </c>
      <c r="E16" s="12">
        <f>C16+D16</f>
        <v>341.5</v>
      </c>
      <c r="F16" s="11">
        <f>G16-D16</f>
        <v>149</v>
      </c>
      <c r="G16" s="13">
        <v>231</v>
      </c>
      <c r="H16" s="14">
        <f>C16+G16</f>
        <v>490.5</v>
      </c>
      <c r="I16" s="15">
        <f>H16/J16</f>
        <v>0.30018359853121174</v>
      </c>
      <c r="J16" s="19">
        <v>1634</v>
      </c>
      <c r="K16" s="18">
        <f t="shared" si="0"/>
        <v>0.69622833843017329</v>
      </c>
      <c r="L16" s="18">
        <f>H16/GDP!J19</f>
        <v>2.1272410438811062E-2</v>
      </c>
      <c r="M16" s="18">
        <f>E16/GDP!J19</f>
        <v>1.4810454974218101E-2</v>
      </c>
      <c r="N16" s="91">
        <f t="shared" si="1"/>
        <v>0.15881272949816402</v>
      </c>
    </row>
    <row r="17" spans="1:14">
      <c r="A17" s="9">
        <v>3</v>
      </c>
      <c r="B17" s="9" t="s">
        <v>29</v>
      </c>
      <c r="C17" s="10">
        <f>VLOOKUP($B17,'RBI Bulletin references'!$A:B, 2, 0)</f>
        <v>257.89999999999998</v>
      </c>
      <c r="D17" s="11">
        <v>88</v>
      </c>
      <c r="E17" s="12">
        <f>C17+D17</f>
        <v>345.9</v>
      </c>
      <c r="F17" s="11">
        <f>G17-D17</f>
        <v>197</v>
      </c>
      <c r="G17" s="13">
        <v>285</v>
      </c>
      <c r="H17" s="14">
        <f>C17+G17</f>
        <v>542.9</v>
      </c>
      <c r="I17" s="15">
        <f>H17/J17</f>
        <v>0.29813289401427784</v>
      </c>
      <c r="J17" s="19">
        <v>1821</v>
      </c>
      <c r="K17" s="18">
        <f t="shared" si="0"/>
        <v>0.63713391048075152</v>
      </c>
      <c r="L17" s="18">
        <f>H17/GDP!J20</f>
        <v>2.018564602422564E-2</v>
      </c>
      <c r="M17" s="18">
        <f>E17/GDP!J20</f>
        <v>1.2860959586995116E-2</v>
      </c>
      <c r="N17" s="91">
        <f t="shared" si="1"/>
        <v>0.14162548050521689</v>
      </c>
    </row>
    <row r="18" spans="1:14">
      <c r="A18" s="9">
        <v>3</v>
      </c>
      <c r="B18" s="9" t="s">
        <v>30</v>
      </c>
      <c r="C18" s="10">
        <f>VLOOKUP($B18,'RBI Bulletin references'!$A:B, 2, 0)</f>
        <v>276.10000000000002</v>
      </c>
      <c r="D18" s="19">
        <v>88</v>
      </c>
      <c r="E18" s="12">
        <f>C18+D18</f>
        <v>364.1</v>
      </c>
      <c r="F18" s="11">
        <f>G18-D18</f>
        <v>260</v>
      </c>
      <c r="G18" s="13">
        <v>348</v>
      </c>
      <c r="H18" s="14">
        <f>C18+G18</f>
        <v>624.1</v>
      </c>
      <c r="I18" s="15">
        <f>H18/J18</f>
        <v>0.30281416787967008</v>
      </c>
      <c r="J18" s="19">
        <v>2061</v>
      </c>
      <c r="K18" s="18">
        <f t="shared" si="0"/>
        <v>0.58340009613843935</v>
      </c>
      <c r="L18" s="18">
        <f>H18/GDP!J21</f>
        <v>2.2006330091500461E-2</v>
      </c>
      <c r="M18" s="18">
        <f>E18/GDP!J21</f>
        <v>1.2838495091035599E-2</v>
      </c>
      <c r="N18" s="91">
        <f t="shared" si="1"/>
        <v>0.1339640950994663</v>
      </c>
    </row>
    <row r="19" spans="1:14">
      <c r="A19" s="28" t="s">
        <v>21</v>
      </c>
      <c r="B19" s="28"/>
      <c r="C19" s="22">
        <f>AVERAGE(C15:C18)</f>
        <v>254.4</v>
      </c>
      <c r="D19" s="29">
        <f>AVERAGE(D15:D18)</f>
        <v>84.5</v>
      </c>
      <c r="E19" s="29">
        <f t="shared" ref="E19:I19" si="4">AVERAGE(E15:E18)</f>
        <v>338.9</v>
      </c>
      <c r="F19" s="29">
        <f t="shared" si="4"/>
        <v>187</v>
      </c>
      <c r="G19" s="22">
        <f>AVERAGE(G15:G18)</f>
        <v>271.5</v>
      </c>
      <c r="H19" s="22">
        <f t="shared" si="4"/>
        <v>525.9</v>
      </c>
      <c r="I19" s="26">
        <f t="shared" si="4"/>
        <v>0.31207254837477238</v>
      </c>
      <c r="J19" s="22">
        <f>AVERAGE(J15:J18)</f>
        <v>1700.25</v>
      </c>
      <c r="K19" s="26">
        <f t="shared" si="0"/>
        <v>0.64441909108195472</v>
      </c>
      <c r="L19" s="26">
        <f>AVERAGE(L15:L18)</f>
        <v>2.142099470857483E-2</v>
      </c>
      <c r="M19" s="26">
        <f>AVERAGE(M15:M18)</f>
        <v>1.3914172107231488E-2</v>
      </c>
      <c r="N19" s="92">
        <f t="shared" si="1"/>
        <v>0.14962505513895016</v>
      </c>
    </row>
    <row r="20" spans="1:14">
      <c r="A20" s="9">
        <v>4</v>
      </c>
      <c r="B20" s="9" t="s">
        <v>31</v>
      </c>
      <c r="C20" s="10">
        <f>VLOOKUP($B20,'RBI Bulletin references'!$A:B, 2, 0)</f>
        <v>368</v>
      </c>
      <c r="D20" s="19">
        <v>169</v>
      </c>
      <c r="E20" s="12">
        <f>C20+D20</f>
        <v>537</v>
      </c>
      <c r="F20" s="11">
        <f>G20-D20</f>
        <v>228</v>
      </c>
      <c r="G20" s="13">
        <v>397</v>
      </c>
      <c r="H20" s="14">
        <f>C20+G20</f>
        <v>765</v>
      </c>
      <c r="I20" s="15">
        <f>H20/J20</f>
        <v>0.33159947984395316</v>
      </c>
      <c r="J20" s="19">
        <v>2307</v>
      </c>
      <c r="K20" s="18">
        <f t="shared" si="0"/>
        <v>0.70196078431372544</v>
      </c>
      <c r="L20" s="18">
        <f>H20/GDP!J22</f>
        <v>2.3827453041880255E-2</v>
      </c>
      <c r="M20" s="18">
        <f>E20/GDP!J22</f>
        <v>1.6725937625476729E-2</v>
      </c>
      <c r="N20" s="91">
        <f t="shared" si="1"/>
        <v>0.15951452102297356</v>
      </c>
    </row>
    <row r="21" spans="1:14">
      <c r="A21" s="9">
        <v>4</v>
      </c>
      <c r="B21" s="9" t="s">
        <v>32</v>
      </c>
      <c r="C21" s="10">
        <f>VLOOKUP($B21,'RBI Bulletin references'!$A:B, 2, 0)</f>
        <v>408</v>
      </c>
      <c r="D21" s="30">
        <v>165</v>
      </c>
      <c r="E21" s="12">
        <f>C21+D21</f>
        <v>573</v>
      </c>
      <c r="F21" s="11">
        <f>G21-D21</f>
        <v>288</v>
      </c>
      <c r="G21" s="13">
        <v>453</v>
      </c>
      <c r="H21" s="14">
        <f>C21+G21</f>
        <v>861</v>
      </c>
      <c r="I21" s="15">
        <f>H21/J21</f>
        <v>0.36591585210369743</v>
      </c>
      <c r="J21" s="19">
        <v>2353</v>
      </c>
      <c r="K21" s="18">
        <f t="shared" si="0"/>
        <v>0.66550522648083621</v>
      </c>
      <c r="L21" s="18">
        <f>H21/GDP!J23</f>
        <v>2.2898201325164513E-2</v>
      </c>
      <c r="M21" s="18">
        <f>E21/GDP!J23</f>
        <v>1.5238872658907394E-2</v>
      </c>
      <c r="N21" s="91">
        <f t="shared" si="1"/>
        <v>0.17339566510837229</v>
      </c>
    </row>
    <row r="22" spans="1:14">
      <c r="A22" s="9">
        <v>4</v>
      </c>
      <c r="B22" s="9" t="s">
        <v>33</v>
      </c>
      <c r="C22" s="10">
        <f>VLOOKUP($B22,'RBI Bulletin references'!$A:B, 2, 0)</f>
        <v>487</v>
      </c>
      <c r="D22" s="30">
        <v>166</v>
      </c>
      <c r="E22" s="12">
        <f>C22+D22</f>
        <v>653</v>
      </c>
      <c r="F22" s="11">
        <f>G22-D22</f>
        <v>328</v>
      </c>
      <c r="G22" s="13">
        <v>494</v>
      </c>
      <c r="H22" s="14">
        <f>C22+G22</f>
        <v>981</v>
      </c>
      <c r="I22" s="15">
        <f>H22/J22</f>
        <v>0.39083665338645418</v>
      </c>
      <c r="J22" s="19">
        <v>2510</v>
      </c>
      <c r="K22" s="18">
        <f t="shared" si="0"/>
        <v>0.66564729867482164</v>
      </c>
      <c r="L22" s="18">
        <f>H22/GDP!J24</f>
        <v>2.463951714350647E-2</v>
      </c>
      <c r="M22" s="18">
        <f>E22/GDP!J24</f>
        <v>1.6401228027227037E-2</v>
      </c>
      <c r="N22" s="91">
        <f t="shared" si="1"/>
        <v>0.19402390438247011</v>
      </c>
    </row>
    <row r="23" spans="1:14">
      <c r="A23" s="28" t="s">
        <v>21</v>
      </c>
      <c r="B23" s="28"/>
      <c r="C23" s="31">
        <f>AVERAGE(C20:C22)</f>
        <v>421</v>
      </c>
      <c r="D23" s="23">
        <f>AVERAGE(D20:D22)</f>
        <v>166.66666666666666</v>
      </c>
      <c r="E23" s="23">
        <f t="shared" ref="E23:I23" si="5">AVERAGE(E20:E22)</f>
        <v>587.66666666666663</v>
      </c>
      <c r="F23" s="23">
        <f t="shared" si="5"/>
        <v>281.33333333333331</v>
      </c>
      <c r="G23" s="31">
        <f>AVERAGE(G20:G22)</f>
        <v>448</v>
      </c>
      <c r="H23" s="31">
        <f t="shared" si="5"/>
        <v>869</v>
      </c>
      <c r="I23" s="32">
        <f t="shared" si="5"/>
        <v>0.36278399511136827</v>
      </c>
      <c r="J23" s="31">
        <f>AVERAGE(J20:J22)</f>
        <v>2390</v>
      </c>
      <c r="K23" s="26">
        <f t="shared" si="0"/>
        <v>0.67625623321825845</v>
      </c>
      <c r="L23" s="26">
        <f>AVERAGE(L20:L22)</f>
        <v>2.3788390503517082E-2</v>
      </c>
      <c r="M23" s="26">
        <f>AVERAGE(M20:M22)</f>
        <v>1.6122012770537052E-2</v>
      </c>
      <c r="N23" s="92">
        <f t="shared" si="1"/>
        <v>0.17615062761506275</v>
      </c>
    </row>
    <row r="24" spans="1:14">
      <c r="A24" s="9">
        <v>5</v>
      </c>
      <c r="B24" s="9" t="s">
        <v>34</v>
      </c>
      <c r="C24" s="10">
        <f>VLOOKUP($B24,'RBI Bulletin references'!$A:B, 2, 0)</f>
        <v>625</v>
      </c>
      <c r="D24" s="33">
        <v>179</v>
      </c>
      <c r="E24" s="12">
        <f>C24+D24</f>
        <v>804</v>
      </c>
      <c r="F24" s="11">
        <f>G24-D24</f>
        <v>353</v>
      </c>
      <c r="G24" s="13">
        <v>532</v>
      </c>
      <c r="H24" s="14">
        <f>C24+G24</f>
        <v>1157</v>
      </c>
      <c r="I24" s="15">
        <f>H24/J24</f>
        <v>0.40999291282778172</v>
      </c>
      <c r="J24" s="19">
        <v>2822</v>
      </c>
      <c r="K24" s="18">
        <f t="shared" si="0"/>
        <v>0.69490060501296458</v>
      </c>
      <c r="L24" s="18">
        <f>H24/GDP!J25</f>
        <v>2.6393833804255099E-2</v>
      </c>
      <c r="M24" s="18">
        <f>E24/GDP!J25</f>
        <v>1.8341091079188503E-2</v>
      </c>
      <c r="N24" s="91">
        <f t="shared" si="1"/>
        <v>0.22147413182140327</v>
      </c>
    </row>
    <row r="25" spans="1:14">
      <c r="A25" s="9">
        <v>5</v>
      </c>
      <c r="B25" s="9" t="s">
        <v>35</v>
      </c>
      <c r="C25" s="10">
        <f>VLOOKUP($B25,'RBI Bulletin references'!$A:B, 2, 0)</f>
        <v>756</v>
      </c>
      <c r="D25" s="19">
        <v>171</v>
      </c>
      <c r="E25" s="12">
        <f>C25+D25</f>
        <v>927</v>
      </c>
      <c r="F25" s="11">
        <f>G25-D25</f>
        <v>395</v>
      </c>
      <c r="G25" s="13">
        <v>566</v>
      </c>
      <c r="H25" s="14">
        <f>C25+G25</f>
        <v>1322</v>
      </c>
      <c r="I25" s="15">
        <f>H25/J25</f>
        <v>0.41235184029943855</v>
      </c>
      <c r="J25" s="19">
        <v>3206</v>
      </c>
      <c r="K25" s="18">
        <f t="shared" si="0"/>
        <v>0.70121028744326774</v>
      </c>
      <c r="L25" s="18">
        <f>H25/GDP!J26</f>
        <v>2.8237689057117675E-2</v>
      </c>
      <c r="M25" s="18">
        <f>E25/GDP!J26</f>
        <v>1.9800558060475103E-2</v>
      </c>
      <c r="N25" s="91">
        <f t="shared" si="1"/>
        <v>0.23580786026200873</v>
      </c>
    </row>
    <row r="26" spans="1:14">
      <c r="A26" s="9">
        <v>5</v>
      </c>
      <c r="B26" s="9" t="s">
        <v>36</v>
      </c>
      <c r="C26" s="10">
        <f>VLOOKUP($B26,'RBI Bulletin references'!$A:B, 2, 0)</f>
        <v>942</v>
      </c>
      <c r="D26" s="11">
        <v>168</v>
      </c>
      <c r="E26" s="12">
        <f>C26+D26</f>
        <v>1110</v>
      </c>
      <c r="F26" s="11">
        <f>G26-D26</f>
        <v>684</v>
      </c>
      <c r="G26" s="13">
        <v>852</v>
      </c>
      <c r="H26" s="14">
        <f>C26+G26</f>
        <v>1794</v>
      </c>
      <c r="I26" s="15">
        <f>H26/J26</f>
        <v>0.46320681642137879</v>
      </c>
      <c r="J26" s="19">
        <v>3873</v>
      </c>
      <c r="K26" s="18">
        <f t="shared" si="0"/>
        <v>0.61872909698996659</v>
      </c>
      <c r="L26" s="18">
        <f>H26/GDP!J27</f>
        <v>3.5794157559610955E-2</v>
      </c>
      <c r="M26" s="18">
        <f>E26/GDP!J27</f>
        <v>2.214688678437467E-2</v>
      </c>
      <c r="N26" s="91">
        <f t="shared" si="1"/>
        <v>0.24322230828814873</v>
      </c>
    </row>
    <row r="27" spans="1:14">
      <c r="A27" s="9">
        <v>5</v>
      </c>
      <c r="B27" s="9" t="s">
        <v>37</v>
      </c>
      <c r="C27" s="10">
        <f>VLOOKUP($B27,'RBI Bulletin references'!$A:B, 2, 0)</f>
        <v>1061</v>
      </c>
      <c r="D27" s="11">
        <v>177</v>
      </c>
      <c r="E27" s="12">
        <f>C27+D27</f>
        <v>1238</v>
      </c>
      <c r="F27" s="11">
        <f>G27-D27</f>
        <v>749</v>
      </c>
      <c r="G27" s="13">
        <v>926</v>
      </c>
      <c r="H27" s="14">
        <f>C27+G27</f>
        <v>1987</v>
      </c>
      <c r="I27" s="15">
        <f>H27/J27</f>
        <v>0.44106548279689234</v>
      </c>
      <c r="J27" s="19">
        <v>4505</v>
      </c>
      <c r="K27" s="18">
        <f t="shared" si="0"/>
        <v>0.62304982385505792</v>
      </c>
      <c r="L27" s="18">
        <f>H27/GDP!J28</f>
        <v>3.5966836686619229E-2</v>
      </c>
      <c r="M27" s="18">
        <f>E27/GDP!J28</f>
        <v>2.2409131262221743E-2</v>
      </c>
      <c r="N27" s="91">
        <f t="shared" si="1"/>
        <v>0.23551609322974473</v>
      </c>
    </row>
    <row r="28" spans="1:14">
      <c r="A28" s="9">
        <v>5</v>
      </c>
      <c r="B28" s="9" t="s">
        <v>38</v>
      </c>
      <c r="C28" s="10">
        <f>VLOOKUP($B28,'RBI Bulletin references'!$A:B, 2, 0)</f>
        <v>1162</v>
      </c>
      <c r="D28" s="11">
        <v>164</v>
      </c>
      <c r="E28" s="12">
        <f>C28+D28</f>
        <v>1326</v>
      </c>
      <c r="F28" s="11">
        <f>G28-D28</f>
        <v>773</v>
      </c>
      <c r="G28" s="13">
        <v>937</v>
      </c>
      <c r="H28" s="14">
        <f>C28+G28</f>
        <v>2099</v>
      </c>
      <c r="I28" s="15">
        <f>H28/J28</f>
        <v>0.41400394477317554</v>
      </c>
      <c r="J28" s="19">
        <v>5070</v>
      </c>
      <c r="K28" s="18">
        <f t="shared" si="0"/>
        <v>0.63172939494997615</v>
      </c>
      <c r="L28" s="18">
        <f>H28/GDP!J29</f>
        <v>3.1216233005955388E-2</v>
      </c>
      <c r="M28" s="18">
        <f>E28/GDP!J29</f>
        <v>1.9720211989469674E-2</v>
      </c>
      <c r="N28" s="91">
        <f t="shared" si="1"/>
        <v>0.22919132149901381</v>
      </c>
    </row>
    <row r="29" spans="1:14">
      <c r="A29" s="28" t="s">
        <v>21</v>
      </c>
      <c r="B29" s="28"/>
      <c r="C29" s="31">
        <f>AVERAGE(C24:C28)</f>
        <v>909.2</v>
      </c>
      <c r="D29" s="23">
        <f>AVERAGE(D24:D28)</f>
        <v>171.8</v>
      </c>
      <c r="E29" s="23">
        <f t="shared" ref="E29" si="6">AVERAGE(E24:E28)</f>
        <v>1081</v>
      </c>
      <c r="F29" s="23">
        <f t="shared" ref="F29:J29" si="7">AVERAGE(F24:F28)</f>
        <v>590.79999999999995</v>
      </c>
      <c r="G29" s="31">
        <f t="shared" si="7"/>
        <v>762.6</v>
      </c>
      <c r="H29" s="31">
        <f t="shared" si="7"/>
        <v>1671.8</v>
      </c>
      <c r="I29" s="24">
        <f t="shared" si="7"/>
        <v>0.42812419942373336</v>
      </c>
      <c r="J29" s="31">
        <f t="shared" si="7"/>
        <v>3895.2</v>
      </c>
      <c r="K29" s="26">
        <f t="shared" si="0"/>
        <v>0.64660844598636202</v>
      </c>
      <c r="L29" s="26">
        <f>AVERAGE(L24:L28)</f>
        <v>3.1521750022711667E-2</v>
      </c>
      <c r="M29" s="26">
        <f>AVERAGE(M24:M28)</f>
        <v>2.0483575835145939E-2</v>
      </c>
      <c r="N29" s="92">
        <f t="shared" si="1"/>
        <v>0.2334154857260218</v>
      </c>
    </row>
    <row r="30" spans="1:14">
      <c r="A30" s="35">
        <v>6</v>
      </c>
      <c r="B30" s="35" t="s">
        <v>39</v>
      </c>
      <c r="C30" s="10">
        <f>VLOOKUP($B30,'RBI Bulletin references'!$A:B, 2, 0)</f>
        <v>1229</v>
      </c>
      <c r="D30" s="11">
        <v>506</v>
      </c>
      <c r="E30" s="12">
        <f>C30+D30</f>
        <v>1735</v>
      </c>
      <c r="F30" s="11">
        <f>G30-D30</f>
        <v>516</v>
      </c>
      <c r="G30" s="13">
        <v>1022</v>
      </c>
      <c r="H30" s="14">
        <f>C30+G30</f>
        <v>2251</v>
      </c>
      <c r="I30" s="15">
        <f>H30/J30</f>
        <v>0.35605820942739641</v>
      </c>
      <c r="J30" s="19">
        <v>6322</v>
      </c>
      <c r="K30" s="18">
        <f t="shared" si="0"/>
        <v>0.7707685473123056</v>
      </c>
      <c r="L30" s="18">
        <f>H30/GDP!J30</f>
        <v>2.8358027584397261E-2</v>
      </c>
      <c r="M30" s="18">
        <f>E30/GDP!J30</f>
        <v>2.1857475725868169E-2</v>
      </c>
      <c r="N30" s="91">
        <f t="shared" si="1"/>
        <v>0.1944005061689339</v>
      </c>
    </row>
    <row r="31" spans="1:14">
      <c r="A31" s="9">
        <v>6</v>
      </c>
      <c r="B31" s="9" t="s">
        <v>40</v>
      </c>
      <c r="C31" s="10">
        <f>VLOOKUP($B31,'RBI Bulletin references'!$A:B, 2, 0)</f>
        <v>1599</v>
      </c>
      <c r="D31" s="11">
        <v>519</v>
      </c>
      <c r="E31" s="12">
        <f>C31+D31</f>
        <v>2118</v>
      </c>
      <c r="F31" s="11">
        <f>G31-D31</f>
        <v>700</v>
      </c>
      <c r="G31" s="13">
        <v>1219</v>
      </c>
      <c r="H31" s="14">
        <f>C31+G31</f>
        <v>2818</v>
      </c>
      <c r="I31" s="15">
        <f>H31/J31</f>
        <v>0.3703509002497043</v>
      </c>
      <c r="J31" s="19">
        <v>7609</v>
      </c>
      <c r="K31" s="18">
        <f t="shared" si="0"/>
        <v>0.75159687721788504</v>
      </c>
      <c r="L31" s="18">
        <f>H31/GDP!J31</f>
        <v>3.3070285039069724E-2</v>
      </c>
      <c r="M31" s="18">
        <f>E31/GDP!J31</f>
        <v>2.4855522964070148E-2</v>
      </c>
      <c r="N31" s="91">
        <f t="shared" si="1"/>
        <v>0.21014587987909056</v>
      </c>
    </row>
    <row r="32" spans="1:14">
      <c r="A32" s="9">
        <v>6</v>
      </c>
      <c r="B32" s="9" t="s">
        <v>41</v>
      </c>
      <c r="C32" s="10">
        <f>VLOOKUP($B32,'RBI Bulletin references'!$A:B, 2, 0)</f>
        <v>1680</v>
      </c>
      <c r="D32" s="11">
        <v>516</v>
      </c>
      <c r="E32" s="12">
        <f>C32+D32</f>
        <v>2196</v>
      </c>
      <c r="F32" s="11">
        <f>G32-D32</f>
        <v>989</v>
      </c>
      <c r="G32" s="13">
        <v>1505</v>
      </c>
      <c r="H32" s="14">
        <f>C32+G32</f>
        <v>3185</v>
      </c>
      <c r="I32" s="15">
        <f>H32/J32</f>
        <v>0.38508040140249061</v>
      </c>
      <c r="J32" s="19">
        <v>8271</v>
      </c>
      <c r="K32" s="18">
        <f t="shared" si="0"/>
        <v>0.68948194662480378</v>
      </c>
      <c r="L32" s="18">
        <f>H32/GDP!J32</f>
        <v>3.4690574139961912E-2</v>
      </c>
      <c r="M32" s="18">
        <f>E32/GDP!J32</f>
        <v>2.3918524587553017E-2</v>
      </c>
      <c r="N32" s="91">
        <f t="shared" si="1"/>
        <v>0.20311933260790715</v>
      </c>
    </row>
    <row r="33" spans="1:14">
      <c r="A33" s="9">
        <v>6</v>
      </c>
      <c r="B33" s="9" t="s">
        <v>42</v>
      </c>
      <c r="C33" s="10">
        <f>VLOOKUP($B33,'RBI Bulletin references'!$A:B, 2, 0)</f>
        <v>1806</v>
      </c>
      <c r="D33" s="11">
        <v>600</v>
      </c>
      <c r="E33" s="12">
        <f>C33+D33</f>
        <v>2406</v>
      </c>
      <c r="F33" s="11">
        <f>G33-D33</f>
        <v>1238</v>
      </c>
      <c r="G33" s="13">
        <v>1838</v>
      </c>
      <c r="H33" s="14">
        <f>C33+G33</f>
        <v>3644</v>
      </c>
      <c r="I33" s="15">
        <f>H33/J33</f>
        <v>0.41137954391510501</v>
      </c>
      <c r="J33" s="19">
        <v>8858</v>
      </c>
      <c r="K33" s="18">
        <f t="shared" si="0"/>
        <v>0.66026344676180027</v>
      </c>
      <c r="L33" s="18">
        <f>H33/GDP!J33</f>
        <v>3.5030539291521549E-2</v>
      </c>
      <c r="M33" s="18">
        <f>E33/GDP!J33</f>
        <v>2.3129384614544689E-2</v>
      </c>
      <c r="N33" s="91">
        <f t="shared" si="1"/>
        <v>0.20388349514563106</v>
      </c>
    </row>
    <row r="34" spans="1:14">
      <c r="A34" s="9">
        <v>6</v>
      </c>
      <c r="B34" s="9" t="s">
        <v>43</v>
      </c>
      <c r="C34" s="10">
        <f>VLOOKUP($B34,'RBI Bulletin references'!$A:B, 2, 0)</f>
        <v>1953</v>
      </c>
      <c r="D34" s="11">
        <v>632</v>
      </c>
      <c r="E34" s="12">
        <f>C34+D34</f>
        <v>2585</v>
      </c>
      <c r="F34" s="11">
        <f>G34-D34</f>
        <v>1841</v>
      </c>
      <c r="G34" s="13">
        <v>2473</v>
      </c>
      <c r="H34" s="14">
        <f>C34+G34</f>
        <v>4426</v>
      </c>
      <c r="I34" s="15">
        <f>H34/J34</f>
        <v>0.42052256532066506</v>
      </c>
      <c r="J34" s="19">
        <v>10525</v>
      </c>
      <c r="K34" s="18">
        <f t="shared" si="0"/>
        <v>0.58404880253050162</v>
      </c>
      <c r="L34" s="18">
        <f>H34/GDP!J34</f>
        <v>3.9282384383702587E-2</v>
      </c>
      <c r="M34" s="18">
        <f>E34/GDP!J34</f>
        <v>2.294282955984437E-2</v>
      </c>
      <c r="N34" s="91">
        <f t="shared" si="1"/>
        <v>0.18555819477434679</v>
      </c>
    </row>
    <row r="35" spans="1:14">
      <c r="A35" s="28" t="s">
        <v>21</v>
      </c>
      <c r="B35" s="28"/>
      <c r="C35" s="31">
        <f>AVERAGE(C30:C34)</f>
        <v>1653.4</v>
      </c>
      <c r="D35" s="23">
        <f>AVERAGE(D30:D34)</f>
        <v>554.6</v>
      </c>
      <c r="E35" s="23">
        <f t="shared" ref="E35" si="8">AVERAGE(E30:E34)</f>
        <v>2208</v>
      </c>
      <c r="F35" s="23">
        <f t="shared" ref="F35:J35" si="9">AVERAGE(F30:F34)</f>
        <v>1056.8</v>
      </c>
      <c r="G35" s="31">
        <f t="shared" si="9"/>
        <v>1611.4</v>
      </c>
      <c r="H35" s="31">
        <f t="shared" si="9"/>
        <v>3264.8</v>
      </c>
      <c r="I35" s="24">
        <f t="shared" si="9"/>
        <v>0.38867832406307229</v>
      </c>
      <c r="J35" s="31">
        <f t="shared" si="9"/>
        <v>8317</v>
      </c>
      <c r="K35" s="26">
        <f t="shared" ref="K35:K66" si="10">E35/H35</f>
        <v>0.67630482724822338</v>
      </c>
      <c r="L35" s="26">
        <f>AVERAGE(L30:L34)</f>
        <v>3.4086362087730603E-2</v>
      </c>
      <c r="M35" s="26">
        <f>AVERAGE(M30:M34)</f>
        <v>2.3340747490376079E-2</v>
      </c>
      <c r="N35" s="92">
        <f t="shared" ref="N35:N66" si="11">C35/J35</f>
        <v>0.19879764338102682</v>
      </c>
    </row>
    <row r="36" spans="1:14">
      <c r="A36" s="9">
        <v>7</v>
      </c>
      <c r="B36" s="9" t="s">
        <v>44</v>
      </c>
      <c r="C36" s="10">
        <f>VLOOKUP($B36,'RBI Bulletin references'!$A:B, 2, 0)</f>
        <v>3408</v>
      </c>
      <c r="D36" s="20">
        <v>274</v>
      </c>
      <c r="E36" s="12">
        <f>C36+D36</f>
        <v>3682</v>
      </c>
      <c r="F36" s="11">
        <f>G36-D36</f>
        <v>1809</v>
      </c>
      <c r="G36" s="13">
        <v>2083</v>
      </c>
      <c r="H36" s="14">
        <f>C36+G36</f>
        <v>5491</v>
      </c>
      <c r="I36" s="15">
        <f>H36/J36</f>
        <v>0.45857691665274763</v>
      </c>
      <c r="J36" s="19">
        <v>11974</v>
      </c>
      <c r="K36" s="18">
        <f t="shared" si="10"/>
        <v>0.67055181205609182</v>
      </c>
      <c r="L36" s="18">
        <f>H36/GDP!J35</f>
        <v>4.4439164414815831E-2</v>
      </c>
      <c r="M36" s="18">
        <f>E36/GDP!J35</f>
        <v>2.9798762224613348E-2</v>
      </c>
      <c r="N36" s="91">
        <f t="shared" si="11"/>
        <v>0.28461666945047603</v>
      </c>
    </row>
    <row r="37" spans="1:14">
      <c r="A37" s="9">
        <v>7</v>
      </c>
      <c r="B37" s="9" t="s">
        <v>45</v>
      </c>
      <c r="C37" s="10">
        <f>VLOOKUP($B37,'RBI Bulletin references'!$A:B, 2, 0)</f>
        <v>3789</v>
      </c>
      <c r="D37" s="11">
        <v>298</v>
      </c>
      <c r="E37" s="12">
        <f>C37+D37</f>
        <v>4087</v>
      </c>
      <c r="F37" s="11">
        <f>G37-D37</f>
        <v>2325</v>
      </c>
      <c r="G37" s="13">
        <v>2623</v>
      </c>
      <c r="H37" s="14">
        <f>C37+G37</f>
        <v>6412</v>
      </c>
      <c r="I37" s="15">
        <f>H37/J37</f>
        <v>0.48653160330829348</v>
      </c>
      <c r="J37" s="19">
        <v>13179</v>
      </c>
      <c r="K37" s="18">
        <f t="shared" si="10"/>
        <v>0.63739862757330001</v>
      </c>
      <c r="L37" s="18">
        <f>H37/GDP!J36</f>
        <v>4.3600400773915422E-2</v>
      </c>
      <c r="M37" s="18">
        <f>E37/GDP!J36</f>
        <v>2.779083561493954E-2</v>
      </c>
      <c r="N37" s="91">
        <f t="shared" si="11"/>
        <v>0.28750284543592081</v>
      </c>
    </row>
    <row r="38" spans="1:14">
      <c r="A38" s="9">
        <v>7</v>
      </c>
      <c r="B38" s="9" t="s">
        <v>46</v>
      </c>
      <c r="C38" s="10">
        <f>VLOOKUP($B38,'RBI Bulletin references'!$A:B, 2, 0)</f>
        <v>4260</v>
      </c>
      <c r="D38" s="38">
        <v>309</v>
      </c>
      <c r="E38" s="12">
        <f>C38+D38</f>
        <v>4569</v>
      </c>
      <c r="F38" s="11">
        <f>G38-D38</f>
        <v>2417</v>
      </c>
      <c r="G38" s="13">
        <v>2726</v>
      </c>
      <c r="H38" s="14">
        <f>C38+G38</f>
        <v>6986</v>
      </c>
      <c r="I38" s="15">
        <f>H38/J38</f>
        <v>0.44084053764119391</v>
      </c>
      <c r="J38" s="19">
        <v>15847</v>
      </c>
      <c r="K38" s="18">
        <f t="shared" si="10"/>
        <v>0.65402233037503577</v>
      </c>
      <c r="L38" s="18">
        <f>H38/GDP!J37</f>
        <v>4.0433972321352506E-2</v>
      </c>
      <c r="M38" s="18">
        <f>E38/GDP!J37</f>
        <v>2.644472080393066E-2</v>
      </c>
      <c r="N38" s="91">
        <f t="shared" si="11"/>
        <v>0.26882059695841481</v>
      </c>
    </row>
    <row r="39" spans="1:14">
      <c r="A39" s="9">
        <v>7</v>
      </c>
      <c r="B39" s="9" t="s">
        <v>47</v>
      </c>
      <c r="C39" s="10">
        <f>VLOOKUP($B39,'RBI Bulletin references'!$A:B, 2, 0)</f>
        <v>4633</v>
      </c>
      <c r="D39" s="39">
        <v>451</v>
      </c>
      <c r="E39" s="12">
        <f>C39+D39</f>
        <v>5084</v>
      </c>
      <c r="F39" s="11">
        <f>G39-D39</f>
        <v>2931</v>
      </c>
      <c r="G39" s="13">
        <v>3382</v>
      </c>
      <c r="H39" s="14">
        <f>C39+G39</f>
        <v>8015</v>
      </c>
      <c r="I39" s="15">
        <f>H39/J39</f>
        <v>0.45292721518987344</v>
      </c>
      <c r="J39" s="19">
        <v>17696</v>
      </c>
      <c r="K39" s="18">
        <f t="shared" si="10"/>
        <v>0.63431066749844045</v>
      </c>
      <c r="L39" s="18">
        <f>H39/GDP!J38</f>
        <v>4.1473794246632036E-2</v>
      </c>
      <c r="M39" s="18">
        <f>E39/GDP!J38</f>
        <v>2.6307270112274145E-2</v>
      </c>
      <c r="N39" s="91">
        <f t="shared" si="11"/>
        <v>0.26181057866184448</v>
      </c>
    </row>
    <row r="40" spans="1:14">
      <c r="A40" s="9">
        <v>7</v>
      </c>
      <c r="B40" s="9" t="s">
        <v>48</v>
      </c>
      <c r="C40" s="10">
        <f>VLOOKUP($B40,'RBI Bulletin references'!$A:B, 2, 0)</f>
        <v>5008</v>
      </c>
      <c r="D40" s="39">
        <v>462</v>
      </c>
      <c r="E40" s="12">
        <f>C40+D40</f>
        <v>5470</v>
      </c>
      <c r="F40" s="11">
        <f>G40-D40</f>
        <v>3631</v>
      </c>
      <c r="G40" s="13">
        <v>4093</v>
      </c>
      <c r="H40" s="14">
        <f>C40+G40</f>
        <v>9101</v>
      </c>
      <c r="I40" s="15">
        <f>H40/J40</f>
        <v>0.43921625404179337</v>
      </c>
      <c r="J40" s="19">
        <v>20721</v>
      </c>
      <c r="K40" s="18">
        <f t="shared" si="10"/>
        <v>0.60103285353257885</v>
      </c>
      <c r="L40" s="18">
        <f>H40/GDP!J39</f>
        <v>4.0435547141789548E-2</v>
      </c>
      <c r="M40" s="18">
        <f>E40/GDP!J39</f>
        <v>2.4303092282780884E-2</v>
      </c>
      <c r="N40" s="91">
        <f t="shared" si="11"/>
        <v>0.24168717725978475</v>
      </c>
    </row>
    <row r="41" spans="1:14">
      <c r="A41" s="28" t="s">
        <v>21</v>
      </c>
      <c r="B41" s="28"/>
      <c r="C41" s="31">
        <f t="shared" ref="C41:J41" si="12">AVERAGE(C36:C40)</f>
        <v>4219.6000000000004</v>
      </c>
      <c r="D41" s="23">
        <f t="shared" si="12"/>
        <v>358.8</v>
      </c>
      <c r="E41" s="23">
        <f t="shared" si="12"/>
        <v>4578.3999999999996</v>
      </c>
      <c r="F41" s="23">
        <f t="shared" si="12"/>
        <v>2622.6</v>
      </c>
      <c r="G41" s="31">
        <f t="shared" si="12"/>
        <v>2981.4</v>
      </c>
      <c r="H41" s="31">
        <f t="shared" si="12"/>
        <v>7201</v>
      </c>
      <c r="I41" s="24">
        <f t="shared" si="12"/>
        <v>0.45561850536678039</v>
      </c>
      <c r="J41" s="31">
        <f t="shared" si="12"/>
        <v>15883.4</v>
      </c>
      <c r="K41" s="26">
        <f t="shared" si="10"/>
        <v>0.63580058325232602</v>
      </c>
      <c r="L41" s="26">
        <f>AVERAGE(L36:L40)</f>
        <v>4.2076575779701066E-2</v>
      </c>
      <c r="M41" s="26">
        <f>AVERAGE(M36:M40)</f>
        <v>2.6928936207707716E-2</v>
      </c>
      <c r="N41" s="92">
        <f t="shared" si="11"/>
        <v>0.26566100457080982</v>
      </c>
    </row>
    <row r="42" spans="1:14">
      <c r="A42" s="9">
        <v>8</v>
      </c>
      <c r="B42" s="9" t="s">
        <v>49</v>
      </c>
      <c r="C42" s="10">
        <f>VLOOKUP($B42,'RBI Bulletin references'!$A:B, 2, 0)</f>
        <v>5855</v>
      </c>
      <c r="D42" s="39">
        <v>542.43850000000009</v>
      </c>
      <c r="E42" s="12">
        <f>C42+D42</f>
        <v>6397.4385000000002</v>
      </c>
      <c r="F42" s="11">
        <f>G42-D42</f>
        <v>4219.5614999999998</v>
      </c>
      <c r="G42" s="13">
        <v>4762</v>
      </c>
      <c r="H42" s="14">
        <f>C42+G42</f>
        <v>10617</v>
      </c>
      <c r="I42" s="15">
        <f>H42/J42</f>
        <v>0.45234544757360146</v>
      </c>
      <c r="J42" s="19">
        <v>23471</v>
      </c>
      <c r="K42" s="18">
        <f t="shared" si="10"/>
        <v>0.60256555524159372</v>
      </c>
      <c r="L42" s="18">
        <f>H42/GDP!J40</f>
        <v>4.2099503085507008E-2</v>
      </c>
      <c r="M42" s="18">
        <f>E42/GDP!J40</f>
        <v>2.536771045211372E-2</v>
      </c>
      <c r="N42" s="91">
        <f t="shared" si="11"/>
        <v>0.249456776447531</v>
      </c>
    </row>
    <row r="43" spans="1:14">
      <c r="A43" s="9">
        <v>8</v>
      </c>
      <c r="B43" s="9" t="s">
        <v>50</v>
      </c>
      <c r="C43" s="10">
        <f>VLOOKUP($B43,'RBI Bulletin references'!$A:B, 2, 0)</f>
        <v>7260</v>
      </c>
      <c r="D43" s="39">
        <v>1071</v>
      </c>
      <c r="E43" s="12">
        <f>C43+D43</f>
        <v>8331</v>
      </c>
      <c r="F43" s="11">
        <f>G43-D43</f>
        <v>5252</v>
      </c>
      <c r="G43" s="13">
        <v>6323</v>
      </c>
      <c r="H43" s="14">
        <f>C43+G43</f>
        <v>13583</v>
      </c>
      <c r="I43" s="15">
        <f>H43/J43</f>
        <v>0.47377049180327868</v>
      </c>
      <c r="J43" s="19">
        <v>28670</v>
      </c>
      <c r="K43" s="18">
        <f t="shared" si="10"/>
        <v>0.6133402046675992</v>
      </c>
      <c r="L43" s="18">
        <f>H43/GDP!J41</f>
        <v>4.7737690130735297E-2</v>
      </c>
      <c r="M43" s="18">
        <f>E43/GDP!J41</f>
        <v>2.927944463514362E-2</v>
      </c>
      <c r="N43" s="91">
        <f t="shared" si="11"/>
        <v>0.25322636902685736</v>
      </c>
    </row>
    <row r="44" spans="1:14">
      <c r="A44" s="9">
        <v>8</v>
      </c>
      <c r="B44" s="9" t="s">
        <v>51</v>
      </c>
      <c r="C44" s="10">
        <f>VLOOKUP($B44,'RBI Bulletin references'!$A:B, 2, 0)</f>
        <v>8384</v>
      </c>
      <c r="D44" s="39">
        <v>965</v>
      </c>
      <c r="E44" s="12">
        <f>C44+D44</f>
        <v>9349</v>
      </c>
      <c r="F44" s="11">
        <f>G44-D44</f>
        <v>6020</v>
      </c>
      <c r="G44" s="13">
        <v>6985</v>
      </c>
      <c r="H44" s="14">
        <f>C44+G44</f>
        <v>15369</v>
      </c>
      <c r="I44" s="15">
        <f>H44/J44</f>
        <v>0.46802484926000365</v>
      </c>
      <c r="J44" s="19">
        <v>32838</v>
      </c>
      <c r="K44" s="18">
        <f t="shared" si="10"/>
        <v>0.60830242696336778</v>
      </c>
      <c r="L44" s="18">
        <f>H44/GDP!J42</f>
        <v>4.8274636218892136E-2</v>
      </c>
      <c r="M44" s="18">
        <f>E44/GDP!J42</f>
        <v>2.9365578372725784E-2</v>
      </c>
      <c r="N44" s="91">
        <f t="shared" si="11"/>
        <v>0.25531396552774227</v>
      </c>
    </row>
    <row r="45" spans="1:14">
      <c r="A45" s="9">
        <v>8</v>
      </c>
      <c r="B45" s="9" t="s">
        <v>52</v>
      </c>
      <c r="C45" s="10">
        <f>VLOOKUP($B45,'RBI Bulletin references'!$A:B, 2, 0)</f>
        <v>9660</v>
      </c>
      <c r="D45" s="39">
        <v>1288.8371999999999</v>
      </c>
      <c r="E45" s="12">
        <f>C45+D45</f>
        <v>10948.8372</v>
      </c>
      <c r="F45" s="11">
        <f>G45-D45</f>
        <v>6986.1628000000001</v>
      </c>
      <c r="G45" s="13">
        <v>8275</v>
      </c>
      <c r="H45" s="14">
        <f>C45+G45</f>
        <v>17935</v>
      </c>
      <c r="I45" s="15">
        <f>H45/J45</f>
        <v>0.47617151201380592</v>
      </c>
      <c r="J45" s="19">
        <v>37665</v>
      </c>
      <c r="K45" s="18">
        <f t="shared" si="10"/>
        <v>0.61047321996097015</v>
      </c>
      <c r="L45" s="18">
        <f>H45/GDP!J43</f>
        <v>4.9562722821672719E-2</v>
      </c>
      <c r="M45" s="18">
        <f>E45/GDP!J43</f>
        <v>3.0256714990979604E-2</v>
      </c>
      <c r="N45" s="91">
        <f t="shared" si="11"/>
        <v>0.25647152528872957</v>
      </c>
    </row>
    <row r="46" spans="1:14">
      <c r="A46" s="9">
        <v>8</v>
      </c>
      <c r="B46" s="9" t="s">
        <v>53</v>
      </c>
      <c r="C46" s="10">
        <f>VLOOKUP($B46,'RBI Bulletin references'!$A:B, 2, 0)</f>
        <v>10736</v>
      </c>
      <c r="D46" s="39">
        <v>1357.85</v>
      </c>
      <c r="E46" s="12">
        <f>C46+D46</f>
        <v>12093.85</v>
      </c>
      <c r="F46" s="11">
        <f>G46-D46</f>
        <v>8302.15</v>
      </c>
      <c r="G46" s="13">
        <v>9660</v>
      </c>
      <c r="H46" s="14">
        <f>C46+G46</f>
        <v>20396</v>
      </c>
      <c r="I46" s="15">
        <f>H46/J46</f>
        <v>0.45860502765660838</v>
      </c>
      <c r="J46" s="19">
        <v>44474</v>
      </c>
      <c r="K46" s="18">
        <f t="shared" si="10"/>
        <v>0.59295204942145519</v>
      </c>
      <c r="L46" s="18">
        <f>H46/GDP!J44</f>
        <v>4.7502929850381147E-2</v>
      </c>
      <c r="M46" s="18">
        <f>E46/GDP!J44</f>
        <v>2.8166959608307122E-2</v>
      </c>
      <c r="N46" s="91">
        <f t="shared" si="11"/>
        <v>0.24139946935288034</v>
      </c>
    </row>
    <row r="47" spans="1:14">
      <c r="A47" s="28" t="s">
        <v>21</v>
      </c>
      <c r="B47" s="28"/>
      <c r="C47" s="31">
        <f>AVERAGE(C42:C46)</f>
        <v>8379</v>
      </c>
      <c r="D47" s="23">
        <f>AVERAGE(D42:D46)</f>
        <v>1045.0251400000002</v>
      </c>
      <c r="E47" s="23">
        <f t="shared" ref="E47:J47" si="13">AVERAGE(E42:E46)</f>
        <v>9424.0251399999997</v>
      </c>
      <c r="F47" s="23">
        <f t="shared" si="13"/>
        <v>6155.9748600000003</v>
      </c>
      <c r="G47" s="31">
        <f t="shared" si="13"/>
        <v>7201</v>
      </c>
      <c r="H47" s="31">
        <f t="shared" si="13"/>
        <v>15580</v>
      </c>
      <c r="I47" s="24">
        <f t="shared" si="13"/>
        <v>0.46578346566145956</v>
      </c>
      <c r="J47" s="31">
        <f t="shared" si="13"/>
        <v>33423.599999999999</v>
      </c>
      <c r="K47" s="26">
        <f t="shared" si="10"/>
        <v>0.60487966238767654</v>
      </c>
      <c r="L47" s="26">
        <f>AVERAGE(L42:L46)</f>
        <v>4.7035496421437666E-2</v>
      </c>
      <c r="M47" s="26">
        <f>AVERAGE(M42:M46)</f>
        <v>2.848728161185397E-2</v>
      </c>
      <c r="N47" s="92">
        <f t="shared" si="11"/>
        <v>0.25069112842422719</v>
      </c>
    </row>
    <row r="48" spans="1:14">
      <c r="A48" s="9">
        <v>9</v>
      </c>
      <c r="B48" s="9" t="s">
        <v>54</v>
      </c>
      <c r="C48" s="10">
        <f>VLOOKUP($B48,'RBI Bulletin references'!$A:B, 2, 0)</f>
        <v>13097</v>
      </c>
      <c r="D48" s="39">
        <v>1593.6668999999999</v>
      </c>
      <c r="E48" s="12">
        <f t="shared" ref="E48:E53" si="14">C48+D48</f>
        <v>14690.6669</v>
      </c>
      <c r="F48" s="11">
        <f t="shared" ref="F48:F53" si="15">G48-D48</f>
        <v>6911.3330999999998</v>
      </c>
      <c r="G48" s="13">
        <v>8505</v>
      </c>
      <c r="H48" s="14">
        <f t="shared" ref="H48:H53" si="16">C48+G48</f>
        <v>21602</v>
      </c>
      <c r="I48" s="15">
        <f t="shared" ref="I48:I53" si="17">H48/J48</f>
        <v>0.4183515376868851</v>
      </c>
      <c r="J48" s="19">
        <v>51636</v>
      </c>
      <c r="K48" s="18">
        <f t="shared" si="10"/>
        <v>0.6800604990278678</v>
      </c>
      <c r="L48" s="18">
        <f>H48/GDP!J45</f>
        <v>4.3792784034062622E-2</v>
      </c>
      <c r="M48" s="18">
        <f>E48/GDP!J45</f>
        <v>2.9781742564024268E-2</v>
      </c>
      <c r="N48" s="91">
        <f t="shared" si="11"/>
        <v>0.25364087071035712</v>
      </c>
    </row>
    <row r="49" spans="1:14">
      <c r="A49" s="9">
        <v>9</v>
      </c>
      <c r="B49" s="9" t="s">
        <v>55</v>
      </c>
      <c r="C49" s="10">
        <f>VLOOKUP($B49,'RBI Bulletin references'!$A:B, 2, 0)</f>
        <v>14242</v>
      </c>
      <c r="D49" s="40">
        <v>3394.1864</v>
      </c>
      <c r="E49" s="12">
        <f t="shared" si="14"/>
        <v>17636.186399999999</v>
      </c>
      <c r="F49" s="11">
        <f t="shared" si="15"/>
        <v>9245.8135999999995</v>
      </c>
      <c r="G49" s="34">
        <v>12640</v>
      </c>
      <c r="H49" s="14">
        <f t="shared" si="16"/>
        <v>26882</v>
      </c>
      <c r="I49" s="15">
        <f t="shared" si="17"/>
        <v>0.46688781978915189</v>
      </c>
      <c r="J49" s="19">
        <v>57577</v>
      </c>
      <c r="K49" s="18">
        <f t="shared" si="10"/>
        <v>0.65605931106316484</v>
      </c>
      <c r="L49" s="18">
        <f>H49/GDP!J46</f>
        <v>4.6661292234406695E-2</v>
      </c>
      <c r="M49" s="18">
        <f>E49/GDP!J46</f>
        <v>3.0612575236621864E-2</v>
      </c>
      <c r="N49" s="91">
        <f t="shared" si="11"/>
        <v>0.24735571495562464</v>
      </c>
    </row>
    <row r="50" spans="1:14">
      <c r="A50" s="9">
        <v>9</v>
      </c>
      <c r="B50" s="9" t="s">
        <v>56</v>
      </c>
      <c r="C50" s="10">
        <f>VLOOKUP($B50,'RBI Bulletin references'!$A:B, 2, 0)</f>
        <v>16848</v>
      </c>
      <c r="D50" s="40">
        <v>3449.5307999999995</v>
      </c>
      <c r="E50" s="12">
        <f t="shared" si="14"/>
        <v>20297.5308</v>
      </c>
      <c r="F50" s="11">
        <f t="shared" si="15"/>
        <v>11770.4692</v>
      </c>
      <c r="G50" s="34">
        <v>15220</v>
      </c>
      <c r="H50" s="14">
        <f t="shared" si="16"/>
        <v>32068</v>
      </c>
      <c r="I50" s="15">
        <f t="shared" si="17"/>
        <v>0.47606181618443905</v>
      </c>
      <c r="J50" s="19">
        <v>67361</v>
      </c>
      <c r="K50" s="18">
        <f t="shared" si="10"/>
        <v>0.63295281277285764</v>
      </c>
      <c r="L50" s="18">
        <f>H50/GDP!J47</f>
        <v>4.8422034527260169E-2</v>
      </c>
      <c r="M50" s="18">
        <f>E50/GDP!J47</f>
        <v>3.0648862954213756E-2</v>
      </c>
      <c r="N50" s="91">
        <f t="shared" si="11"/>
        <v>0.25011505173616783</v>
      </c>
    </row>
    <row r="51" spans="1:14">
      <c r="A51" s="9">
        <v>9</v>
      </c>
      <c r="B51" s="9" t="s">
        <v>57</v>
      </c>
      <c r="C51" s="10">
        <f>VLOOKUP($B51,'RBI Bulletin references'!$A:B, 2, 0)</f>
        <v>20580</v>
      </c>
      <c r="D51" s="40">
        <v>3855.1040000000003</v>
      </c>
      <c r="E51" s="12">
        <f t="shared" si="14"/>
        <v>24435.103999999999</v>
      </c>
      <c r="F51" s="11">
        <f t="shared" si="15"/>
        <v>13904.896000000001</v>
      </c>
      <c r="G51" s="34">
        <v>17760</v>
      </c>
      <c r="H51" s="14">
        <f t="shared" si="16"/>
        <v>38340</v>
      </c>
      <c r="I51" s="15">
        <f t="shared" si="17"/>
        <v>0.51369312396162714</v>
      </c>
      <c r="J51" s="19">
        <v>74636</v>
      </c>
      <c r="K51" s="18">
        <f t="shared" si="10"/>
        <v>0.63732665623369844</v>
      </c>
      <c r="L51" s="18">
        <f>H51/GDP!J48</f>
        <v>5.0368109446586755E-2</v>
      </c>
      <c r="M51" s="18">
        <f>E51/GDP!J48</f>
        <v>3.2100938774406097E-2</v>
      </c>
      <c r="N51" s="91">
        <f t="shared" si="11"/>
        <v>0.27573824963824428</v>
      </c>
    </row>
    <row r="52" spans="1:14">
      <c r="A52" s="35">
        <v>9</v>
      </c>
      <c r="B52" s="35" t="s">
        <v>58</v>
      </c>
      <c r="C52" s="10">
        <f>VLOOKUP($B52,'RBI Bulletin references'!$A:B, 2, 0)</f>
        <v>22395</v>
      </c>
      <c r="D52" s="40">
        <v>4036.9097999999999</v>
      </c>
      <c r="E52" s="12">
        <f t="shared" si="14"/>
        <v>26431.909800000001</v>
      </c>
      <c r="F52" s="11">
        <f t="shared" si="15"/>
        <v>17133.090199999999</v>
      </c>
      <c r="G52" s="34">
        <v>21170</v>
      </c>
      <c r="H52" s="14">
        <f t="shared" si="16"/>
        <v>43565</v>
      </c>
      <c r="I52" s="15">
        <f t="shared" si="17"/>
        <v>0.57517625623828261</v>
      </c>
      <c r="J52" s="19">
        <v>75742</v>
      </c>
      <c r="K52" s="18">
        <f t="shared" si="10"/>
        <v>0.60672351199357288</v>
      </c>
      <c r="L52" s="18">
        <f>H52/GDP!J49</f>
        <v>4.9732165185401606E-2</v>
      </c>
      <c r="M52" s="18">
        <f>E52/GDP!J49</f>
        <v>3.0173673920331358E-2</v>
      </c>
      <c r="N52" s="91">
        <f t="shared" si="11"/>
        <v>0.2956747907369755</v>
      </c>
    </row>
    <row r="53" spans="1:14">
      <c r="A53" s="9">
        <v>9</v>
      </c>
      <c r="B53" s="9" t="s">
        <v>59</v>
      </c>
      <c r="C53" s="10">
        <f>VLOOKUP($B53,'RBI Bulletin references'!$A:B, 2, 0)</f>
        <v>24885</v>
      </c>
      <c r="D53" s="40">
        <v>1704.1122</v>
      </c>
      <c r="E53" s="12">
        <f t="shared" si="14"/>
        <v>26589.1122</v>
      </c>
      <c r="F53" s="11">
        <f t="shared" si="15"/>
        <v>18195.8878</v>
      </c>
      <c r="G53" s="34">
        <v>19900</v>
      </c>
      <c r="H53" s="14">
        <f t="shared" si="16"/>
        <v>44785</v>
      </c>
      <c r="I53" s="15">
        <f t="shared" si="17"/>
        <v>0.48522703879866086</v>
      </c>
      <c r="J53" s="19">
        <v>92297</v>
      </c>
      <c r="K53" s="18">
        <f t="shared" si="10"/>
        <v>0.59370575415875848</v>
      </c>
      <c r="L53" s="18">
        <f>H53/GDP!J50</f>
        <v>4.3583403010830829E-2</v>
      </c>
      <c r="M53" s="18">
        <f>E53/GDP!J50</f>
        <v>2.5875717153350422E-2</v>
      </c>
      <c r="N53" s="91">
        <f t="shared" si="11"/>
        <v>0.26961873083632187</v>
      </c>
    </row>
    <row r="54" spans="1:14">
      <c r="A54" s="28" t="s">
        <v>21</v>
      </c>
      <c r="B54" s="28"/>
      <c r="C54" s="31">
        <f>AVERAGE(C48:C53)</f>
        <v>18674.5</v>
      </c>
      <c r="D54" s="23">
        <f>AVERAGE(D48:D53)</f>
        <v>3005.5850166666664</v>
      </c>
      <c r="E54" s="23">
        <f t="shared" ref="E54:J54" si="18">AVERAGE(E48:E53)</f>
        <v>21680.085016666664</v>
      </c>
      <c r="F54" s="23">
        <f t="shared" si="18"/>
        <v>12860.248316666666</v>
      </c>
      <c r="G54" s="31">
        <f t="shared" si="18"/>
        <v>15865.833333333334</v>
      </c>
      <c r="H54" s="31">
        <f t="shared" si="18"/>
        <v>34540.333333333336</v>
      </c>
      <c r="I54" s="24">
        <f t="shared" si="18"/>
        <v>0.48923293210984115</v>
      </c>
      <c r="J54" s="31">
        <f t="shared" si="18"/>
        <v>69874.833333333328</v>
      </c>
      <c r="K54" s="26">
        <f t="shared" si="10"/>
        <v>0.62767445836268698</v>
      </c>
      <c r="L54" s="26">
        <f>AVERAGE(L48:L53)</f>
        <v>4.7093298073091448E-2</v>
      </c>
      <c r="M54" s="26">
        <f>AVERAGE(M48:M53)</f>
        <v>2.9865585100491292E-2</v>
      </c>
      <c r="N54" s="92">
        <f t="shared" si="11"/>
        <v>0.2672564514166999</v>
      </c>
    </row>
    <row r="55" spans="1:14">
      <c r="A55" s="9">
        <v>10</v>
      </c>
      <c r="B55" s="9" t="s">
        <v>60</v>
      </c>
      <c r="C55" s="10">
        <f>VLOOKUP($B55,'RBI Bulletin references'!$A:B, 2, 0)</f>
        <v>29048</v>
      </c>
      <c r="D55" s="40">
        <v>5283.8284999999996</v>
      </c>
      <c r="E55" s="12">
        <f>C55+D55</f>
        <v>34331.828500000003</v>
      </c>
      <c r="F55" s="11">
        <f>G55-D55</f>
        <v>15586.1715</v>
      </c>
      <c r="G55" s="34">
        <v>20870</v>
      </c>
      <c r="H55" s="14">
        <f>C55+G55</f>
        <v>49918</v>
      </c>
      <c r="I55" s="15">
        <f>H55/J55</f>
        <v>0.44880601309069984</v>
      </c>
      <c r="J55" s="19">
        <v>111224</v>
      </c>
      <c r="K55" s="18">
        <f t="shared" si="10"/>
        <v>0.68776450378620946</v>
      </c>
      <c r="L55" s="18">
        <f>H55/GDP!J51</f>
        <v>4.1405704478998426E-2</v>
      </c>
      <c r="M55" s="18">
        <f>E55/GDP!J51</f>
        <v>2.8477373794916785E-2</v>
      </c>
      <c r="N55" s="91">
        <f t="shared" si="11"/>
        <v>0.26116665467884631</v>
      </c>
    </row>
    <row r="56" spans="1:14">
      <c r="A56" s="9">
        <v>10</v>
      </c>
      <c r="B56" s="9" t="s">
        <v>61</v>
      </c>
      <c r="C56" s="10">
        <f>VLOOKUP($B56,'RBI Bulletin references'!$A:B, 2, 0)</f>
        <v>35038</v>
      </c>
      <c r="D56" s="40">
        <v>5373.4540000000006</v>
      </c>
      <c r="E56" s="12">
        <f>C56+D56</f>
        <v>40411.453999999998</v>
      </c>
      <c r="F56" s="11">
        <f>G56-D56</f>
        <v>17576.545999999998</v>
      </c>
      <c r="G56" s="34">
        <v>22950</v>
      </c>
      <c r="H56" s="14">
        <f>C56+G56</f>
        <v>57988</v>
      </c>
      <c r="I56" s="15">
        <f>H56/J56</f>
        <v>0.44687967201491963</v>
      </c>
      <c r="J56" s="19">
        <v>129762</v>
      </c>
      <c r="K56" s="18">
        <f t="shared" si="10"/>
        <v>0.69689339173622122</v>
      </c>
      <c r="L56" s="18">
        <f>H56/GDP!J52</f>
        <v>4.1573943123527024E-2</v>
      </c>
      <c r="M56" s="18">
        <f>E56/GDP!J52</f>
        <v>2.8972606231203502E-2</v>
      </c>
      <c r="N56" s="91">
        <f t="shared" si="11"/>
        <v>0.27001741650097871</v>
      </c>
    </row>
    <row r="57" spans="1:14">
      <c r="A57" s="9">
        <v>10</v>
      </c>
      <c r="B57" s="9" t="s">
        <v>62</v>
      </c>
      <c r="C57" s="10">
        <f>VLOOKUP($B57,'RBI Bulletin references'!$A:B, 2, 0)</f>
        <v>40411</v>
      </c>
      <c r="D57" s="40">
        <v>3105.0949999999998</v>
      </c>
      <c r="E57" s="12">
        <f>C57+D57</f>
        <v>43516.095000000001</v>
      </c>
      <c r="F57" s="11">
        <f>G57-D57</f>
        <v>20754.904999999999</v>
      </c>
      <c r="G57" s="34">
        <v>23860</v>
      </c>
      <c r="H57" s="14">
        <f>C57+G57</f>
        <v>64271</v>
      </c>
      <c r="I57" s="15">
        <f>H57/J57</f>
        <v>0.46165062491021402</v>
      </c>
      <c r="J57" s="19">
        <v>139220</v>
      </c>
      <c r="K57" s="18">
        <f t="shared" si="10"/>
        <v>0.67707200759284902</v>
      </c>
      <c r="L57" s="18">
        <f>H57/GDP!J53</f>
        <v>4.1591441605186526E-2</v>
      </c>
      <c r="M57" s="18">
        <f>E57/GDP!J53</f>
        <v>2.8160400866304388E-2</v>
      </c>
      <c r="N57" s="91">
        <f t="shared" si="11"/>
        <v>0.2902672029880764</v>
      </c>
    </row>
    <row r="58" spans="1:14">
      <c r="A58" s="9">
        <v>10</v>
      </c>
      <c r="B58" s="9" t="s">
        <v>63</v>
      </c>
      <c r="C58" s="10">
        <f>VLOOKUP($B58,'RBI Bulletin references'!$A:B, 2, 0)</f>
        <v>39421</v>
      </c>
      <c r="D58" s="40">
        <v>3395.34</v>
      </c>
      <c r="E58" s="12">
        <f>C58+D58</f>
        <v>42816.34</v>
      </c>
      <c r="F58" s="11">
        <f>G58-D58</f>
        <v>20084.66</v>
      </c>
      <c r="G58" s="34">
        <v>23480</v>
      </c>
      <c r="H58" s="14">
        <f>C58+G58</f>
        <v>62901</v>
      </c>
      <c r="I58" s="15">
        <f>H58/J58</f>
        <v>0.43742915359847562</v>
      </c>
      <c r="J58" s="19">
        <v>143797</v>
      </c>
      <c r="K58" s="18">
        <f t="shared" si="10"/>
        <v>0.68069410661197749</v>
      </c>
      <c r="L58" s="18">
        <f>H58/GDP!J54</f>
        <v>3.5491229508500984E-2</v>
      </c>
      <c r="M58" s="18">
        <f>E58/GDP!J54</f>
        <v>2.4158670762849731E-2</v>
      </c>
      <c r="N58" s="91">
        <f t="shared" si="11"/>
        <v>0.27414341050230534</v>
      </c>
    </row>
    <row r="59" spans="1:14">
      <c r="A59" s="35">
        <v>10</v>
      </c>
      <c r="B59" s="35" t="s">
        <v>64</v>
      </c>
      <c r="C59" s="10">
        <f>VLOOKUP($B59,'RBI Bulletin references'!$A:B, 2, 0)</f>
        <v>44121</v>
      </c>
      <c r="D59" s="40">
        <v>3779.3783999999996</v>
      </c>
      <c r="E59" s="12">
        <f>C59+D59</f>
        <v>47900.378400000001</v>
      </c>
      <c r="F59" s="11">
        <f>G59-D59</f>
        <v>26400.621599999999</v>
      </c>
      <c r="G59" s="34">
        <v>30180</v>
      </c>
      <c r="H59" s="14">
        <f>C59+G59</f>
        <v>74301</v>
      </c>
      <c r="I59" s="15">
        <f>H59/J59</f>
        <v>0.43260631608365552</v>
      </c>
      <c r="J59" s="19">
        <v>171752</v>
      </c>
      <c r="K59" s="18">
        <f t="shared" si="10"/>
        <v>0.64468013081923525</v>
      </c>
      <c r="L59" s="18">
        <f>H59/GDP!J55</f>
        <v>3.7369831521561148E-2</v>
      </c>
      <c r="M59" s="18">
        <f>E59/GDP!J55</f>
        <v>2.4091587874012825E-2</v>
      </c>
      <c r="N59" s="91">
        <f t="shared" si="11"/>
        <v>0.25688783827844802</v>
      </c>
    </row>
    <row r="60" spans="1:14">
      <c r="A60" s="28" t="s">
        <v>21</v>
      </c>
      <c r="B60" s="28"/>
      <c r="C60" s="31">
        <f t="shared" ref="C60:J60" si="19">AVERAGE(C55:C59)</f>
        <v>37607.800000000003</v>
      </c>
      <c r="D60" s="23">
        <f t="shared" si="19"/>
        <v>4187.4191799999999</v>
      </c>
      <c r="E60" s="23">
        <f t="shared" si="19"/>
        <v>41795.21918</v>
      </c>
      <c r="F60" s="23">
        <f t="shared" si="19"/>
        <v>20080.580819999999</v>
      </c>
      <c r="G60" s="31">
        <f t="shared" si="19"/>
        <v>24268</v>
      </c>
      <c r="H60" s="31">
        <f t="shared" si="19"/>
        <v>61875.8</v>
      </c>
      <c r="I60" s="24">
        <f t="shared" si="19"/>
        <v>0.44547435593959295</v>
      </c>
      <c r="J60" s="31">
        <f t="shared" si="19"/>
        <v>139151</v>
      </c>
      <c r="K60" s="26">
        <f t="shared" si="10"/>
        <v>0.67546955643401774</v>
      </c>
      <c r="L60" s="26">
        <f>AVERAGE(L55:L59)</f>
        <v>3.9486430047554824E-2</v>
      </c>
      <c r="M60" s="26">
        <f>AVERAGE(M55:M59)</f>
        <v>2.6772127905857444E-2</v>
      </c>
      <c r="N60" s="92">
        <f t="shared" si="11"/>
        <v>0.27026611379005544</v>
      </c>
    </row>
    <row r="61" spans="1:14">
      <c r="A61" s="35">
        <v>11</v>
      </c>
      <c r="B61" s="35" t="s">
        <v>65</v>
      </c>
      <c r="C61" s="10">
        <f>VLOOKUP($B61,'RBI Bulletin references'!$A:B, 2, 0)</f>
        <v>50734</v>
      </c>
      <c r="D61" s="40">
        <v>11567.215</v>
      </c>
      <c r="E61" s="12">
        <f>C61+D61</f>
        <v>62301.214999999997</v>
      </c>
      <c r="F61" s="11">
        <f>G61-D61</f>
        <v>25722.785</v>
      </c>
      <c r="G61" s="34">
        <v>37290</v>
      </c>
      <c r="H61" s="14">
        <f>C61+G61</f>
        <v>88024</v>
      </c>
      <c r="I61" s="15">
        <f>H61/J61</f>
        <v>0.46671085071975821</v>
      </c>
      <c r="J61" s="19">
        <v>188605</v>
      </c>
      <c r="K61" s="18">
        <f t="shared" si="10"/>
        <v>0.70777532263928011</v>
      </c>
      <c r="L61" s="18">
        <f>H61/GDP!J56</f>
        <v>4.1134907525842292E-2</v>
      </c>
      <c r="M61" s="18">
        <f>E61/GDP!J56</f>
        <v>2.9114272445839983E-2</v>
      </c>
      <c r="N61" s="91">
        <f t="shared" si="11"/>
        <v>0.26899604994565363</v>
      </c>
    </row>
    <row r="62" spans="1:14">
      <c r="A62" s="35">
        <v>11</v>
      </c>
      <c r="B62" s="35" t="s">
        <v>66</v>
      </c>
      <c r="C62" s="10">
        <f>VLOOKUP($B62,'RBI Bulletin references'!$A:B, 2, 0)</f>
        <v>52215</v>
      </c>
      <c r="D62" s="40">
        <v>12894.600399999998</v>
      </c>
      <c r="E62" s="12">
        <f>C62+D62</f>
        <v>65109.600399999996</v>
      </c>
      <c r="F62" s="11">
        <f>G62-D62</f>
        <v>29705.399600000004</v>
      </c>
      <c r="G62" s="34">
        <v>42600</v>
      </c>
      <c r="H62" s="14">
        <f>C62+G62</f>
        <v>94815</v>
      </c>
      <c r="I62" s="15">
        <f>H62/J62</f>
        <v>0.50686945365123492</v>
      </c>
      <c r="J62" s="19">
        <v>187060</v>
      </c>
      <c r="K62" s="18">
        <f t="shared" si="10"/>
        <v>0.68670147550493066</v>
      </c>
      <c r="L62" s="18">
        <f>H62/GDP!J57</f>
        <v>4.0952505528278109E-2</v>
      </c>
      <c r="M62" s="18">
        <f>E62/GDP!J57</f>
        <v>2.8122145971892405E-2</v>
      </c>
      <c r="N62" s="91">
        <f t="shared" si="11"/>
        <v>0.27913503688656044</v>
      </c>
    </row>
    <row r="63" spans="1:14">
      <c r="A63" s="35">
        <v>11</v>
      </c>
      <c r="B63" s="35" t="s">
        <v>67</v>
      </c>
      <c r="C63" s="10">
        <f>VLOOKUP($B63,'RBI Bulletin references'!$A:B, 2, 0)</f>
        <v>56655</v>
      </c>
      <c r="D63" s="33">
        <v>10746</v>
      </c>
      <c r="E63" s="12">
        <f>C63+D63</f>
        <v>67401</v>
      </c>
      <c r="F63" s="11">
        <f>G63-D63</f>
        <v>34424</v>
      </c>
      <c r="G63" s="34">
        <v>45170</v>
      </c>
      <c r="H63" s="14">
        <f>C63+G63</f>
        <v>101825</v>
      </c>
      <c r="I63" s="15">
        <f>H63/J63</f>
        <v>0.47161946226349549</v>
      </c>
      <c r="J63" s="19">
        <v>215905</v>
      </c>
      <c r="K63" s="18">
        <f t="shared" si="10"/>
        <v>0.66192978148784676</v>
      </c>
      <c r="L63" s="18">
        <f>H63/GDP!J58</f>
        <v>4.085069280517685E-2</v>
      </c>
      <c r="M63" s="18">
        <f>E63/GDP!J58</f>
        <v>2.7040290162157865E-2</v>
      </c>
      <c r="N63" s="91">
        <f t="shared" si="11"/>
        <v>0.26240707718672562</v>
      </c>
    </row>
    <row r="64" spans="1:14">
      <c r="A64" s="35">
        <v>11</v>
      </c>
      <c r="B64" s="35" t="s">
        <v>68</v>
      </c>
      <c r="C64" s="10">
        <f>VLOOKUP($B64,'RBI Bulletin references'!$A:B, 2, 0)</f>
        <v>67080</v>
      </c>
      <c r="D64" s="33">
        <v>11002</v>
      </c>
      <c r="E64" s="12">
        <f>C64+D64</f>
        <v>78082</v>
      </c>
      <c r="F64" s="11">
        <f>G64-D64</f>
        <v>39828</v>
      </c>
      <c r="G64" s="34">
        <v>50830</v>
      </c>
      <c r="H64" s="14">
        <f>C64+G64</f>
        <v>117910</v>
      </c>
      <c r="I64" s="15">
        <f>H64/J64</f>
        <v>0.46357928341989485</v>
      </c>
      <c r="J64" s="19">
        <v>254347</v>
      </c>
      <c r="K64" s="18">
        <f t="shared" si="10"/>
        <v>0.66221694512763973</v>
      </c>
      <c r="L64" s="18">
        <f>H64/GDP!J59</f>
        <v>4.2223358040925175E-2</v>
      </c>
      <c r="M64" s="18">
        <f>E64/GDP!J59</f>
        <v>2.7961023174892033E-2</v>
      </c>
      <c r="N64" s="91">
        <f t="shared" si="11"/>
        <v>0.26373418990591596</v>
      </c>
    </row>
    <row r="65" spans="1:16">
      <c r="A65" s="35">
        <v>11</v>
      </c>
      <c r="B65" s="35" t="s">
        <v>69</v>
      </c>
      <c r="C65" s="10">
        <f>VLOOKUP($B65,'RBI Bulletin references'!$A:B, 2, 0)</f>
        <v>78550</v>
      </c>
      <c r="D65" s="33">
        <v>12117</v>
      </c>
      <c r="E65" s="12">
        <f>C65+D65</f>
        <v>90667</v>
      </c>
      <c r="F65" s="11">
        <f>G65-D65</f>
        <v>44223</v>
      </c>
      <c r="G65" s="34">
        <v>56340</v>
      </c>
      <c r="H65" s="14">
        <f>C65+G65</f>
        <v>134890</v>
      </c>
      <c r="I65" s="15">
        <f>H65/J65</f>
        <v>0.44232465560718398</v>
      </c>
      <c r="J65" s="19">
        <v>304957</v>
      </c>
      <c r="K65" s="18">
        <f t="shared" si="10"/>
        <v>0.67215508933204837</v>
      </c>
      <c r="L65" s="18">
        <f>H65/GDP!J60</f>
        <v>4.2333944870815481E-2</v>
      </c>
      <c r="M65" s="18">
        <f>E65/GDP!J60</f>
        <v>2.8454976496420988E-2</v>
      </c>
      <c r="N65" s="91">
        <f t="shared" si="11"/>
        <v>0.25757729778296612</v>
      </c>
    </row>
    <row r="66" spans="1:16">
      <c r="A66" s="28" t="s">
        <v>21</v>
      </c>
      <c r="B66" s="28"/>
      <c r="C66" s="31">
        <f t="shared" ref="C66:J66" si="20">AVERAGE(C61:C65)</f>
        <v>61046.8</v>
      </c>
      <c r="D66" s="23">
        <f t="shared" si="20"/>
        <v>11665.363079999999</v>
      </c>
      <c r="E66" s="23">
        <f t="shared" si="20"/>
        <v>72712.163079999998</v>
      </c>
      <c r="F66" s="23">
        <f t="shared" si="20"/>
        <v>34780.636920000004</v>
      </c>
      <c r="G66" s="31">
        <f t="shared" si="20"/>
        <v>46446</v>
      </c>
      <c r="H66" s="31">
        <f t="shared" si="20"/>
        <v>107492.8</v>
      </c>
      <c r="I66" s="24">
        <f t="shared" si="20"/>
        <v>0.47022074113231349</v>
      </c>
      <c r="J66" s="31">
        <f t="shared" si="20"/>
        <v>230174.8</v>
      </c>
      <c r="K66" s="26">
        <f t="shared" si="10"/>
        <v>0.67643752028042803</v>
      </c>
      <c r="L66" s="26">
        <f>AVERAGE(L61:L65)</f>
        <v>4.1499081754207585E-2</v>
      </c>
      <c r="M66" s="26">
        <f>AVERAGE(M61:M65)</f>
        <v>2.8138541650240656E-2</v>
      </c>
      <c r="N66" s="92">
        <f t="shared" si="11"/>
        <v>0.26521930289501722</v>
      </c>
    </row>
    <row r="67" spans="1:16">
      <c r="A67" s="35">
        <v>12</v>
      </c>
      <c r="B67" s="35" t="s">
        <v>70</v>
      </c>
      <c r="C67" s="10">
        <f>VLOOKUP($B67,'RBI Bulletin references'!$A:B, 2, 0)</f>
        <v>94024</v>
      </c>
      <c r="D67" s="33">
        <v>25148</v>
      </c>
      <c r="E67" s="12">
        <f>C67+D67</f>
        <v>119172</v>
      </c>
      <c r="F67" s="11">
        <f>G67-D67</f>
        <v>51602</v>
      </c>
      <c r="G67" s="34">
        <v>76750</v>
      </c>
      <c r="H67" s="14">
        <f>C67+G67</f>
        <v>170774</v>
      </c>
      <c r="I67" s="15">
        <f>H67/J67</f>
        <v>0.46640320523499867</v>
      </c>
      <c r="J67" s="19">
        <v>366151</v>
      </c>
      <c r="K67" s="18">
        <f t="shared" ref="K67:K91" si="21">E67/H67</f>
        <v>0.69783456498061769</v>
      </c>
      <c r="L67" s="18">
        <f>H67/GDP!J61</f>
        <v>4.7017659346101179E-2</v>
      </c>
      <c r="M67" s="18">
        <f>E67/GDP!J61</f>
        <v>3.2810547856193389E-2</v>
      </c>
      <c r="N67" s="91">
        <f t="shared" ref="N67:N91" si="22">C67/J67</f>
        <v>0.25679023135263868</v>
      </c>
    </row>
    <row r="68" spans="1:16">
      <c r="A68" s="35">
        <v>12</v>
      </c>
      <c r="B68" s="35" t="s">
        <v>71</v>
      </c>
      <c r="C68" s="10">
        <f>VLOOKUP($B68,'RBI Bulletin references'!$A:B, 2, 0)</f>
        <v>120293</v>
      </c>
      <c r="D68" s="19">
        <v>28454</v>
      </c>
      <c r="E68" s="12">
        <f>C68+D68</f>
        <v>148747</v>
      </c>
      <c r="F68" s="11">
        <f>G68-D68</f>
        <v>65997.3</v>
      </c>
      <c r="G68" s="34">
        <v>94451.3</v>
      </c>
      <c r="H68" s="14">
        <f>C68+G68</f>
        <v>214744.3</v>
      </c>
      <c r="I68" s="15">
        <f>H68/J68</f>
        <v>0.45351395529574751</v>
      </c>
      <c r="J68" s="19">
        <v>473512</v>
      </c>
      <c r="K68" s="18">
        <f t="shared" si="21"/>
        <v>0.69267030603373414</v>
      </c>
      <c r="L68" s="18">
        <f>H68/GDP!J62</f>
        <v>5.0473096671494334E-2</v>
      </c>
      <c r="M68" s="18">
        <f>E68/GDP!J62</f>
        <v>3.4961215317914227E-2</v>
      </c>
      <c r="N68" s="91">
        <f t="shared" si="22"/>
        <v>0.25404424808663773</v>
      </c>
    </row>
    <row r="69" spans="1:16">
      <c r="A69" s="35">
        <v>12</v>
      </c>
      <c r="B69" s="35" t="s">
        <v>72</v>
      </c>
      <c r="C69" s="10">
        <f>VLOOKUP($B69,'RBI Bulletin references'!$A:B, 2, 0)</f>
        <v>151402</v>
      </c>
      <c r="D69" s="11">
        <v>26364</v>
      </c>
      <c r="E69" s="12">
        <f>C69+D69</f>
        <v>177766</v>
      </c>
      <c r="F69" s="11">
        <f>G69-D69</f>
        <v>82258.099999999991</v>
      </c>
      <c r="G69" s="34">
        <v>108622.09999999999</v>
      </c>
      <c r="H69" s="14">
        <f>C69+G69</f>
        <v>260024.09999999998</v>
      </c>
      <c r="I69" s="15">
        <f>H69/J69</f>
        <v>0.43838053635945218</v>
      </c>
      <c r="J69" s="19">
        <v>593147</v>
      </c>
      <c r="K69" s="18">
        <f t="shared" si="21"/>
        <v>0.68365201533242503</v>
      </c>
      <c r="L69" s="18">
        <f>H69/GDP!J63</f>
        <v>5.3080636481001822E-2</v>
      </c>
      <c r="M69" s="18">
        <f>E69/GDP!J63</f>
        <v>3.6288684105364739E-2</v>
      </c>
      <c r="N69" s="91">
        <f t="shared" si="22"/>
        <v>0.2552520707345734</v>
      </c>
    </row>
    <row r="70" spans="1:16">
      <c r="A70" s="35">
        <v>12</v>
      </c>
      <c r="B70" s="35" t="s">
        <v>73</v>
      </c>
      <c r="C70" s="10">
        <f>VLOOKUP($B70,'RBI Bulletin references'!$A:B, 2, 0)</f>
        <v>161052</v>
      </c>
      <c r="D70" s="11">
        <v>27258</v>
      </c>
      <c r="E70" s="12">
        <f>C70+D70</f>
        <v>188310</v>
      </c>
      <c r="F70" s="11">
        <f>G70-D70</f>
        <v>102665.7</v>
      </c>
      <c r="G70" s="34">
        <v>129923.7</v>
      </c>
      <c r="H70" s="14">
        <f>C70+G70</f>
        <v>290975.7</v>
      </c>
      <c r="I70" s="15">
        <f>H70/J70</f>
        <v>0.4807147884182667</v>
      </c>
      <c r="J70" s="19">
        <v>605298</v>
      </c>
      <c r="K70" s="18">
        <f t="shared" si="21"/>
        <v>0.64716744387933423</v>
      </c>
      <c r="L70" s="18">
        <f>H70/GDP!J64</f>
        <v>5.2768889885847249E-2</v>
      </c>
      <c r="M70" s="18">
        <f>E70/GDP!J64</f>
        <v>3.4150307583773819E-2</v>
      </c>
      <c r="N70" s="91">
        <f t="shared" si="22"/>
        <v>0.26607059663174171</v>
      </c>
    </row>
    <row r="71" spans="1:16">
      <c r="A71" s="35">
        <v>12</v>
      </c>
      <c r="B71" s="35" t="s">
        <v>74</v>
      </c>
      <c r="C71" s="10">
        <f>VLOOKUP($B71,'RBI Bulletin references'!$A:B, 2, 0)</f>
        <v>165014</v>
      </c>
      <c r="D71" s="11">
        <v>29697</v>
      </c>
      <c r="E71" s="12">
        <f>C71+D71</f>
        <v>194711</v>
      </c>
      <c r="F71" s="11">
        <f>G71-D71</f>
        <v>121275.5</v>
      </c>
      <c r="G71" s="34">
        <v>150972.5</v>
      </c>
      <c r="H71" s="14">
        <f>C71+G71</f>
        <v>315986.5</v>
      </c>
      <c r="I71" s="15">
        <f>H71/J71</f>
        <v>0.50596131152055879</v>
      </c>
      <c r="J71" s="19">
        <v>624527</v>
      </c>
      <c r="K71" s="18">
        <f t="shared" si="21"/>
        <v>0.61620037564895969</v>
      </c>
      <c r="L71" s="18">
        <f>H71/GDP!J65</f>
        <v>4.9633415322988109E-2</v>
      </c>
      <c r="M71" s="18">
        <f>E71/GDP!J65</f>
        <v>3.0584129166766102E-2</v>
      </c>
      <c r="N71" s="91">
        <f t="shared" si="22"/>
        <v>0.2642223634846852</v>
      </c>
    </row>
    <row r="72" spans="1:16">
      <c r="A72" s="28" t="s">
        <v>21</v>
      </c>
      <c r="B72" s="28"/>
      <c r="C72" s="31">
        <f>AVERAGE(C67:C71)</f>
        <v>138357</v>
      </c>
      <c r="D72" s="23">
        <f>AVERAGE(D67:D71)</f>
        <v>27384.2</v>
      </c>
      <c r="E72" s="23">
        <f t="shared" ref="E72:J72" si="23">AVERAGE(E67:E71)</f>
        <v>165741.20000000001</v>
      </c>
      <c r="F72" s="23">
        <f t="shared" si="23"/>
        <v>84759.72</v>
      </c>
      <c r="G72" s="31">
        <f t="shared" si="23"/>
        <v>112143.92</v>
      </c>
      <c r="H72" s="31">
        <f t="shared" si="23"/>
        <v>250500.91999999998</v>
      </c>
      <c r="I72" s="24">
        <f t="shared" si="23"/>
        <v>0.4689947593658047</v>
      </c>
      <c r="J72" s="31">
        <f t="shared" si="23"/>
        <v>532527</v>
      </c>
      <c r="K72" s="26">
        <f t="shared" si="21"/>
        <v>0.66163908699417162</v>
      </c>
      <c r="L72" s="26">
        <f>AVERAGE(L67:L71)</f>
        <v>5.0594739541486543E-2</v>
      </c>
      <c r="M72" s="26">
        <f>AVERAGE(M67:M71)</f>
        <v>3.3758976806002462E-2</v>
      </c>
      <c r="N72" s="92">
        <f t="shared" si="22"/>
        <v>0.25981217853742627</v>
      </c>
    </row>
    <row r="73" spans="1:16">
      <c r="A73" s="35">
        <v>13</v>
      </c>
      <c r="B73" s="35" t="s">
        <v>75</v>
      </c>
      <c r="C73" s="10">
        <f>VLOOKUP($B73,'RBI Bulletin references'!$A:B, 2, 0)</f>
        <v>219489</v>
      </c>
      <c r="D73" s="11">
        <v>31514</v>
      </c>
      <c r="E73" s="12">
        <f>C73+D73</f>
        <v>251003</v>
      </c>
      <c r="F73" s="11">
        <f>G73-D73</f>
        <v>131982.80000000002</v>
      </c>
      <c r="G73" s="34">
        <v>163496.80000000002</v>
      </c>
      <c r="H73" s="14">
        <f>C73+G73</f>
        <v>382985.80000000005</v>
      </c>
      <c r="I73" s="15">
        <f>H73/J73</f>
        <v>0.4829142877317571</v>
      </c>
      <c r="J73" s="19">
        <v>793072</v>
      </c>
      <c r="K73" s="18">
        <f t="shared" si="21"/>
        <v>0.65538461217099953</v>
      </c>
      <c r="L73" s="18">
        <f>H73/GDP!J66</f>
        <v>5.0165328363816181E-2</v>
      </c>
      <c r="M73" s="18">
        <f>E73/GDP!J66</f>
        <v>3.2877584274150509E-2</v>
      </c>
      <c r="N73" s="91">
        <f t="shared" si="22"/>
        <v>0.27675797405531904</v>
      </c>
    </row>
    <row r="74" spans="1:16">
      <c r="A74" s="35">
        <v>13</v>
      </c>
      <c r="B74" s="35" t="s">
        <v>76</v>
      </c>
      <c r="C74" s="10">
        <f>VLOOKUP($B74,'RBI Bulletin references'!$A:B, 2, 0)</f>
        <v>255591.7</v>
      </c>
      <c r="D74" s="11">
        <v>43973</v>
      </c>
      <c r="E74" s="12">
        <f>C74+D74</f>
        <v>299564.7</v>
      </c>
      <c r="F74" s="11">
        <f>G74-D74</f>
        <v>142443.30000000002</v>
      </c>
      <c r="G74" s="34">
        <v>186416.30000000002</v>
      </c>
      <c r="H74" s="14">
        <f>C74+G74</f>
        <v>442008</v>
      </c>
      <c r="I74" s="15">
        <f>H74/J74</f>
        <v>0.49725390314749274</v>
      </c>
      <c r="J74" s="19">
        <v>888898</v>
      </c>
      <c r="K74" s="18">
        <f t="shared" si="21"/>
        <v>0.6777359233317044</v>
      </c>
      <c r="L74" s="18">
        <f>H74/GDP!J67</f>
        <v>5.0594250125295906E-2</v>
      </c>
      <c r="M74" s="18">
        <f>E74/GDP!J67</f>
        <v>3.4289540823942623E-2</v>
      </c>
      <c r="N74" s="91">
        <f t="shared" si="22"/>
        <v>0.28753771523841881</v>
      </c>
    </row>
    <row r="75" spans="1:16">
      <c r="A75" s="35">
        <v>13</v>
      </c>
      <c r="B75" s="35" t="s">
        <v>77</v>
      </c>
      <c r="C75" s="10">
        <f>VLOOKUP($B75,'RBI Bulletin references'!$A:B, 2, 0)</f>
        <v>291530.05</v>
      </c>
      <c r="D75" s="11">
        <v>45253</v>
      </c>
      <c r="E75" s="12">
        <f>C75+D75</f>
        <v>336783.05</v>
      </c>
      <c r="F75" s="11">
        <f>G75-D75</f>
        <v>143429</v>
      </c>
      <c r="G75" s="34">
        <v>188682</v>
      </c>
      <c r="H75" s="14">
        <f>C75+G75</f>
        <v>480212.05</v>
      </c>
      <c r="I75" s="15">
        <f>H75/J75</f>
        <v>0.46342047259595803</v>
      </c>
      <c r="J75" s="19">
        <v>1036234</v>
      </c>
      <c r="K75" s="18">
        <f t="shared" si="21"/>
        <v>0.70132153076958392</v>
      </c>
      <c r="L75" s="18">
        <f>H75/GDP!J68</f>
        <v>4.8291574535380355E-2</v>
      </c>
      <c r="M75" s="18">
        <f>E75/GDP!J68</f>
        <v>3.3867920976426415E-2</v>
      </c>
      <c r="N75" s="91">
        <f t="shared" si="22"/>
        <v>0.28133611713184475</v>
      </c>
    </row>
    <row r="76" spans="1:16">
      <c r="A76" s="35">
        <v>13</v>
      </c>
      <c r="B76" s="35" t="s">
        <v>78</v>
      </c>
      <c r="C76" s="10">
        <f>VLOOKUP($B76,'RBI Bulletin references'!$A:B, 2, 0)</f>
        <v>318273.46117199998</v>
      </c>
      <c r="D76" s="11">
        <v>53905</v>
      </c>
      <c r="E76" s="12">
        <f>C76+D76</f>
        <v>372178.46117199998</v>
      </c>
      <c r="F76" s="11">
        <f>G76-D76</f>
        <v>152047.20000000001</v>
      </c>
      <c r="G76" s="34">
        <v>205952.2</v>
      </c>
      <c r="H76" s="14">
        <f>C76+G76</f>
        <v>524225.66117199999</v>
      </c>
      <c r="I76" s="15">
        <f>H76/J76</f>
        <v>0.46035871549520385</v>
      </c>
      <c r="J76" s="19">
        <v>1138733</v>
      </c>
      <c r="K76" s="18">
        <f t="shared" si="21"/>
        <v>0.70995849447722315</v>
      </c>
      <c r="L76" s="18">
        <f>H76/GDP!J69</f>
        <v>4.6666190647538144E-2</v>
      </c>
      <c r="M76" s="18">
        <f>E76/GDP!J69</f>
        <v>3.3131058455113251E-2</v>
      </c>
      <c r="N76" s="91">
        <f t="shared" si="22"/>
        <v>0.27949788156837468</v>
      </c>
    </row>
    <row r="77" spans="1:16">
      <c r="A77" s="35">
        <v>13</v>
      </c>
      <c r="B77" s="35" t="s">
        <v>79</v>
      </c>
      <c r="C77" s="10">
        <f>VLOOKUP($B77,'RBI Bulletin references'!$A:B, 2, 0)</f>
        <v>337835.29830000002</v>
      </c>
      <c r="D77" s="11">
        <v>63205</v>
      </c>
      <c r="E77" s="12">
        <f>C77+D77</f>
        <v>401040.29830000002</v>
      </c>
      <c r="F77" s="11">
        <f>G77-D77</f>
        <v>267599.7</v>
      </c>
      <c r="G77" s="34">
        <v>330804.7</v>
      </c>
      <c r="H77" s="14">
        <f>C77+G77</f>
        <v>668639.99830000009</v>
      </c>
      <c r="I77" s="15">
        <f>H77/J77</f>
        <v>0.53710985215501839</v>
      </c>
      <c r="J77" s="19">
        <v>1244885</v>
      </c>
      <c r="K77" s="18">
        <f t="shared" si="21"/>
        <v>0.59978508512747464</v>
      </c>
      <c r="L77" s="18">
        <f>H77/GDP!J70</f>
        <v>5.3628663890432297E-2</v>
      </c>
      <c r="M77" s="18">
        <f>E77/GDP!J70</f>
        <v>3.2165672736795659E-2</v>
      </c>
      <c r="N77" s="91">
        <f t="shared" si="22"/>
        <v>0.2713787203637284</v>
      </c>
    </row>
    <row r="78" spans="1:16">
      <c r="A78" s="28" t="s">
        <v>21</v>
      </c>
      <c r="B78" s="28"/>
      <c r="C78" s="31">
        <f t="shared" ref="C78:J78" si="24">AVERAGE(C73:C77)</f>
        <v>284543.90189440001</v>
      </c>
      <c r="D78" s="31">
        <f t="shared" si="24"/>
        <v>47570</v>
      </c>
      <c r="E78" s="31">
        <f t="shared" si="24"/>
        <v>332113.90189440001</v>
      </c>
      <c r="F78" s="31">
        <f t="shared" si="24"/>
        <v>167500.4</v>
      </c>
      <c r="G78" s="31">
        <f t="shared" si="24"/>
        <v>215070.4</v>
      </c>
      <c r="H78" s="31">
        <f t="shared" si="24"/>
        <v>499614.30189440009</v>
      </c>
      <c r="I78" s="24">
        <f t="shared" si="24"/>
        <v>0.48821144622508605</v>
      </c>
      <c r="J78" s="31">
        <f t="shared" si="24"/>
        <v>1020364.4</v>
      </c>
      <c r="K78" s="26">
        <f t="shared" si="21"/>
        <v>0.6647405821553054</v>
      </c>
      <c r="L78" s="26">
        <f>AVERAGE(L73:L77)</f>
        <v>4.9869201512492578E-2</v>
      </c>
      <c r="M78" s="26">
        <f>AVERAGE(M73:M77)</f>
        <v>3.3266355453285691E-2</v>
      </c>
      <c r="N78" s="92">
        <f t="shared" si="22"/>
        <v>0.27886498381793801</v>
      </c>
      <c r="O78"/>
      <c r="P78"/>
    </row>
    <row r="79" spans="1:16">
      <c r="A79" s="35">
        <v>14</v>
      </c>
      <c r="B79" s="35" t="s">
        <v>80</v>
      </c>
      <c r="C79" s="10">
        <f>VLOOKUP($B79,'RBI Bulletin references'!$A:B, 2, 0)</f>
        <v>506191.29790000001</v>
      </c>
      <c r="D79" s="11">
        <v>84579</v>
      </c>
      <c r="E79" s="12">
        <f>C79+D79</f>
        <v>590770.29790000001</v>
      </c>
      <c r="F79" s="11">
        <f>G79-D79</f>
        <v>241316.5</v>
      </c>
      <c r="G79" s="34">
        <v>325895.5</v>
      </c>
      <c r="H79" s="14">
        <f>C79+G79</f>
        <v>832086.79790000001</v>
      </c>
      <c r="I79" s="15">
        <f>H79/J79</f>
        <v>0.57162638075963423</v>
      </c>
      <c r="J79" s="19">
        <v>1455648</v>
      </c>
      <c r="K79" s="18">
        <f t="shared" si="21"/>
        <v>0.70998638530375846</v>
      </c>
      <c r="L79" s="18">
        <f>H79/GDP!J71</f>
        <v>6.0419286817422882E-2</v>
      </c>
      <c r="M79" s="18">
        <f>E79/GDP!J71</f>
        <v>4.2896871050133095E-2</v>
      </c>
      <c r="N79" s="91">
        <f t="shared" si="22"/>
        <v>0.34774292816669966</v>
      </c>
      <c r="O79"/>
      <c r="P79"/>
    </row>
    <row r="80" spans="1:16">
      <c r="A80" s="35">
        <v>14</v>
      </c>
      <c r="B80" s="35" t="s">
        <v>81</v>
      </c>
      <c r="C80" s="10">
        <f>VLOOKUP($B80,'RBI Bulletin references'!$A:B, 2, 0)</f>
        <v>607861.40946</v>
      </c>
      <c r="D80" s="41">
        <v>95550</v>
      </c>
      <c r="E80" s="12">
        <f>C80+D80</f>
        <v>703411.40946</v>
      </c>
      <c r="F80" s="11">
        <f>G80-D80</f>
        <v>260541.3</v>
      </c>
      <c r="G80" s="34">
        <v>356091.3</v>
      </c>
      <c r="H80" s="14">
        <f>C80+G80</f>
        <v>963952.70946000004</v>
      </c>
      <c r="I80" s="15">
        <f>H80/J80</f>
        <v>0.56180227870956312</v>
      </c>
      <c r="J80" s="19">
        <v>1715822</v>
      </c>
      <c r="K80" s="18">
        <f t="shared" si="21"/>
        <v>0.72971568268535336</v>
      </c>
      <c r="L80" s="18">
        <f>H80/GDP!J72</f>
        <v>6.2628213796949578E-2</v>
      </c>
      <c r="M80" s="18">
        <f>E80/GDP!J72</f>
        <v>4.5700789786205329E-2</v>
      </c>
      <c r="N80" s="91">
        <f t="shared" si="22"/>
        <v>0.35426833870879382</v>
      </c>
      <c r="O80"/>
      <c r="P80"/>
    </row>
    <row r="81" spans="1:16">
      <c r="A81" s="35">
        <v>14</v>
      </c>
      <c r="B81" s="35" t="s">
        <v>82</v>
      </c>
      <c r="C81" s="10">
        <f>VLOOKUP($B81,'RBI Bulletin references'!$A:B, 2, 0)</f>
        <v>605186</v>
      </c>
      <c r="D81" s="41">
        <v>92244</v>
      </c>
      <c r="E81" s="12">
        <f>C81+D81</f>
        <v>697430</v>
      </c>
      <c r="F81" s="11">
        <f>G81-D81</f>
        <v>313713.80000000005</v>
      </c>
      <c r="G81" s="34">
        <v>405957.80000000005</v>
      </c>
      <c r="H81" s="14">
        <f>C81+G81</f>
        <v>1011143.8</v>
      </c>
      <c r="I81" s="15">
        <f>H81/J81</f>
        <v>0.52690963247677969</v>
      </c>
      <c r="J81" s="19">
        <v>1919008</v>
      </c>
      <c r="K81" s="18">
        <f t="shared" si="21"/>
        <v>0.68974363488160628</v>
      </c>
      <c r="L81" s="18">
        <f>H81/GDP!J73</f>
        <v>5.9165669612365315E-2</v>
      </c>
      <c r="M81" s="18">
        <f>E81/GDP!J73</f>
        <v>4.0809144018637049E-2</v>
      </c>
      <c r="N81" s="91">
        <f t="shared" si="22"/>
        <v>0.31536397972285679</v>
      </c>
      <c r="O81"/>
      <c r="P81"/>
    </row>
    <row r="82" spans="1:16">
      <c r="A82" s="35">
        <v>14</v>
      </c>
      <c r="B82" s="35" t="s">
        <v>83</v>
      </c>
      <c r="C82" s="10">
        <f>VLOOKUP($B82,'RBI Bulletin references'!$A:B, 2, 0)</f>
        <v>746894.25066899997</v>
      </c>
      <c r="D82" s="41">
        <v>93703</v>
      </c>
      <c r="E82" s="12">
        <f>C82+D82</f>
        <v>840597.25066899997</v>
      </c>
      <c r="F82" s="11">
        <f>G82-D82</f>
        <v>346165.80000000005</v>
      </c>
      <c r="G82" s="34">
        <v>439868.80000000005</v>
      </c>
      <c r="H82" s="14">
        <f>C82+G82</f>
        <v>1186763.050669</v>
      </c>
      <c r="I82" s="15">
        <f>H82/J82</f>
        <v>0.57043163459563129</v>
      </c>
      <c r="J82" s="19">
        <v>2080465</v>
      </c>
      <c r="K82" s="18">
        <f t="shared" si="21"/>
        <v>0.70831093889815655</v>
      </c>
      <c r="L82" s="18">
        <f>H82/GDP!J74</f>
        <v>6.2792797352430527E-2</v>
      </c>
      <c r="M82" s="18">
        <f>E82/GDP!J74</f>
        <v>4.447682524874174E-2</v>
      </c>
      <c r="N82" s="91">
        <f t="shared" si="22"/>
        <v>0.35900351636244782</v>
      </c>
      <c r="O82"/>
      <c r="P82"/>
    </row>
    <row r="83" spans="1:16">
      <c r="A83" s="35">
        <v>14</v>
      </c>
      <c r="B83" s="35" t="s">
        <v>84</v>
      </c>
      <c r="C83" s="10">
        <f>VLOOKUP($B83,'RBI Bulletin references'!$A:B, 2, 0)</f>
        <v>650686.71956200001</v>
      </c>
      <c r="D83" s="41">
        <v>123709</v>
      </c>
      <c r="E83" s="12">
        <f>C83+D83</f>
        <v>774395.71956200001</v>
      </c>
      <c r="F83" s="11">
        <f>G83-D83</f>
        <v>410858.39999999991</v>
      </c>
      <c r="G83" s="34">
        <v>534567.39999999991</v>
      </c>
      <c r="H83" s="14">
        <f>C83+G83</f>
        <v>1185254.119562</v>
      </c>
      <c r="I83" s="15">
        <f>H83/J83</f>
        <v>0.58966135798103436</v>
      </c>
      <c r="J83" s="19">
        <v>2010059</v>
      </c>
      <c r="K83" s="18">
        <f t="shared" si="21"/>
        <v>0.65335838684802117</v>
      </c>
      <c r="L83" s="18">
        <f>H83/GDP!J75</f>
        <v>5.8957328076468626E-2</v>
      </c>
      <c r="M83" s="18">
        <f>E83/GDP!J75</f>
        <v>3.8520264764911091E-2</v>
      </c>
      <c r="N83" s="91">
        <f t="shared" si="22"/>
        <v>0.32371523401153895</v>
      </c>
      <c r="O83"/>
      <c r="P83"/>
    </row>
    <row r="84" spans="1:16">
      <c r="A84" s="28" t="s">
        <v>21</v>
      </c>
      <c r="B84" s="28"/>
      <c r="C84" s="31">
        <f>AVERAGE(C79:C83)</f>
        <v>623363.93551820004</v>
      </c>
      <c r="D84" s="31">
        <f>AVERAGE(D79:D83)</f>
        <v>97957</v>
      </c>
      <c r="E84" s="31">
        <f>AVERAGE(E79:E83)</f>
        <v>721320.93551820004</v>
      </c>
      <c r="F84" s="31">
        <f>AVERAGE(F79:F83)</f>
        <v>314519.16000000003</v>
      </c>
      <c r="G84" s="31">
        <f t="shared" ref="G84:J84" si="25">AVERAGE(G79:G83)</f>
        <v>412476.16000000003</v>
      </c>
      <c r="H84" s="31">
        <f t="shared" si="25"/>
        <v>1035840.0955182001</v>
      </c>
      <c r="I84" s="24">
        <f t="shared" si="25"/>
        <v>0.56408625690452863</v>
      </c>
      <c r="J84" s="31">
        <f t="shared" si="25"/>
        <v>1836200.4</v>
      </c>
      <c r="K84" s="26">
        <f t="shared" si="21"/>
        <v>0.69636321150258673</v>
      </c>
      <c r="L84" s="26">
        <f>AVERAGE(L79:L83)</f>
        <v>6.0792659131127393E-2</v>
      </c>
      <c r="M84" s="26">
        <f>AVERAGE(M79:M83)</f>
        <v>4.2480778973725666E-2</v>
      </c>
      <c r="N84" s="92">
        <f t="shared" si="22"/>
        <v>0.33948578571173388</v>
      </c>
      <c r="O84"/>
      <c r="P84"/>
    </row>
    <row r="85" spans="1:16">
      <c r="A85" s="35">
        <v>15</v>
      </c>
      <c r="B85" s="35" t="s">
        <v>85</v>
      </c>
      <c r="C85" s="10">
        <f>VLOOKUP($B85,'RBI Bulletin references'!$A:B, 2, 0)</f>
        <v>595227</v>
      </c>
      <c r="D85" s="41">
        <v>184062</v>
      </c>
      <c r="E85" s="12">
        <f t="shared" ref="E85:E90" si="26">C85+D85</f>
        <v>779289</v>
      </c>
      <c r="F85" s="11">
        <f>G85-D85</f>
        <v>459778.6</v>
      </c>
      <c r="G85" s="34">
        <v>643840.6</v>
      </c>
      <c r="H85" s="14">
        <f>C85+G85</f>
        <v>1239067.6000000001</v>
      </c>
      <c r="I85" s="15">
        <f>H85/J85</f>
        <v>0.61125013812808815</v>
      </c>
      <c r="J85" s="19">
        <v>2027104</v>
      </c>
      <c r="K85" s="18">
        <f t="shared" si="21"/>
        <v>0.62893178709539332</v>
      </c>
      <c r="L85" s="18">
        <f>H85/GDP!J76</f>
        <v>6.2408663662880018E-2</v>
      </c>
      <c r="M85" s="18">
        <f>E85/GDP!J76</f>
        <v>3.9250792367730464E-2</v>
      </c>
      <c r="N85" s="91">
        <f t="shared" si="22"/>
        <v>0.29363416973179474</v>
      </c>
      <c r="O85"/>
      <c r="P85"/>
    </row>
    <row r="86" spans="1:16">
      <c r="A86" s="35">
        <v>15</v>
      </c>
      <c r="B86" s="35" t="s">
        <v>86</v>
      </c>
      <c r="C86" s="10">
        <f>VLOOKUP($B86,'RBI Bulletin references'!$A:B, 2, 0)</f>
        <v>883100</v>
      </c>
      <c r="D86" s="41">
        <v>207434</v>
      </c>
      <c r="E86" s="12">
        <f t="shared" si="26"/>
        <v>1090534</v>
      </c>
      <c r="F86" s="11">
        <f>G86-D86</f>
        <v>415193.60000000009</v>
      </c>
      <c r="G86" s="34">
        <v>622627.60000000009</v>
      </c>
      <c r="H86" s="14">
        <f>C86+G86</f>
        <v>1505727.6</v>
      </c>
      <c r="I86" s="15">
        <f>H86/J86</f>
        <v>0.55575931342080442</v>
      </c>
      <c r="J86" s="19">
        <v>2709316</v>
      </c>
      <c r="K86" s="18">
        <f t="shared" si="21"/>
        <v>0.72425716311502819</v>
      </c>
      <c r="L86" s="18">
        <f>H86/GDP!J77</f>
        <v>6.3809050738996412E-2</v>
      </c>
      <c r="M86" s="18">
        <f>E86/GDP!J77</f>
        <v>4.6214162069288432E-2</v>
      </c>
      <c r="N86" s="91">
        <f t="shared" si="22"/>
        <v>0.32594942782606384</v>
      </c>
      <c r="O86"/>
      <c r="P86"/>
    </row>
    <row r="87" spans="1:16">
      <c r="A87" s="35">
        <v>15</v>
      </c>
      <c r="B87" s="39" t="s">
        <v>87</v>
      </c>
      <c r="C87" s="10">
        <f>VLOOKUP($B87,'RBI Bulletin references'!$A:B, 2, 0)</f>
        <v>948981.6</v>
      </c>
      <c r="D87" s="41">
        <v>172759</v>
      </c>
      <c r="E87" s="12">
        <f t="shared" si="26"/>
        <v>1121740.6000000001</v>
      </c>
      <c r="F87" s="11">
        <f>G87-D87</f>
        <v>488697.80000000005</v>
      </c>
      <c r="G87" s="34">
        <v>661456.80000000005</v>
      </c>
      <c r="H87" s="40">
        <f>C87+G87</f>
        <v>1610438.4</v>
      </c>
      <c r="I87" s="42">
        <f>H87/J87</f>
        <v>0.52728787188231774</v>
      </c>
      <c r="J87" s="19">
        <v>3054192</v>
      </c>
      <c r="K87" s="18">
        <f t="shared" si="21"/>
        <v>0.69654362439445072</v>
      </c>
      <c r="L87" s="18">
        <f>H87/GDP!J78</f>
        <v>5.9757312149787876E-2</v>
      </c>
      <c r="M87" s="18">
        <f>E87/GDP!J78</f>
        <v>4.1623574788883795E-2</v>
      </c>
      <c r="N87" s="91">
        <f t="shared" si="22"/>
        <v>0.31071445410111742</v>
      </c>
      <c r="O87"/>
      <c r="P87"/>
    </row>
    <row r="88" spans="1:16">
      <c r="A88" s="43">
        <v>15</v>
      </c>
      <c r="B88" s="44" t="s">
        <v>88</v>
      </c>
      <c r="C88" s="41">
        <v>1129494</v>
      </c>
      <c r="D88" s="41">
        <v>148522</v>
      </c>
      <c r="E88" s="12">
        <f t="shared" si="26"/>
        <v>1278016</v>
      </c>
      <c r="F88" s="11">
        <f>160257-31308-109554+425296+15096+130951</f>
        <v>590738</v>
      </c>
      <c r="G88" s="34">
        <f>D88+F88</f>
        <v>739260</v>
      </c>
      <c r="H88" s="40">
        <f>C88+G88</f>
        <v>1868754</v>
      </c>
      <c r="I88" s="42">
        <f t="shared" ref="I88:I90" si="27">H88/J88</f>
        <v>0.53924217411591169</v>
      </c>
      <c r="J88" s="19">
        <v>3465519</v>
      </c>
      <c r="K88" s="18">
        <f>E88/H88</f>
        <v>0.68388669669737157</v>
      </c>
      <c r="L88" s="18">
        <f>H88/GDP!J79</f>
        <v>6.3271095582442302E-2</v>
      </c>
      <c r="M88" s="18">
        <f>E88/GDP!J79</f>
        <v>4.3270260554300125E-2</v>
      </c>
      <c r="N88" s="91">
        <f t="shared" si="22"/>
        <v>0.32592347639704183</v>
      </c>
      <c r="O88"/>
      <c r="P88"/>
    </row>
    <row r="89" spans="1:16">
      <c r="A89" s="43">
        <v>15</v>
      </c>
      <c r="B89" s="44" t="s">
        <v>271</v>
      </c>
      <c r="C89" s="41">
        <v>1286885</v>
      </c>
      <c r="D89" s="41">
        <v>127146</v>
      </c>
      <c r="E89" s="12">
        <f t="shared" si="26"/>
        <v>1414031</v>
      </c>
      <c r="F89" s="11">
        <v>646021</v>
      </c>
      <c r="G89" s="34">
        <f t="shared" ref="G89:G90" si="28">D89+F89</f>
        <v>773167</v>
      </c>
      <c r="H89" s="40">
        <f t="shared" ref="H89:H90" si="29">C89+G89</f>
        <v>2060052</v>
      </c>
      <c r="I89" s="42">
        <f t="shared" si="27"/>
        <v>0.53459869130429705</v>
      </c>
      <c r="J89" s="19">
        <v>3853455</v>
      </c>
      <c r="K89" s="18">
        <f>E89/H89</f>
        <v>0.68640548879348673</v>
      </c>
      <c r="L89" s="18">
        <f>H89/GDP!J80</f>
        <v>6.2860492774765436E-2</v>
      </c>
      <c r="M89" s="18">
        <f>E89/GDP!J80</f>
        <v>4.3147787268862307E-2</v>
      </c>
      <c r="N89" s="91">
        <f>C89/J89</f>
        <v>0.33395615103848364</v>
      </c>
      <c r="O89"/>
      <c r="P89"/>
    </row>
    <row r="90" spans="1:16">
      <c r="A90" s="43">
        <v>15</v>
      </c>
      <c r="B90" s="44" t="s">
        <v>272</v>
      </c>
      <c r="C90" s="41">
        <v>1422444</v>
      </c>
      <c r="D90" s="41">
        <v>132767</v>
      </c>
      <c r="E90" s="12">
        <f t="shared" si="26"/>
        <v>1555211</v>
      </c>
      <c r="F90" s="11">
        <v>753240</v>
      </c>
      <c r="G90" s="34">
        <f t="shared" si="28"/>
        <v>886007</v>
      </c>
      <c r="H90" s="40">
        <f t="shared" si="29"/>
        <v>2308451</v>
      </c>
      <c r="I90" s="42">
        <f t="shared" si="27"/>
        <v>0.54059134478142057</v>
      </c>
      <c r="J90" s="19">
        <v>4270233</v>
      </c>
      <c r="K90" s="18">
        <f>E90/H90</f>
        <v>0.67370327548646258</v>
      </c>
      <c r="L90" s="18">
        <f>H90/GDP!J81</f>
        <v>6.4666255232832454E-2</v>
      </c>
      <c r="M90" s="18">
        <f>E90/GDP!J81</f>
        <v>4.3565867963802823E-2</v>
      </c>
      <c r="N90" s="91">
        <f t="shared" ref="N90" si="30">C90/J90</f>
        <v>0.33310688198981181</v>
      </c>
      <c r="O90"/>
      <c r="P90"/>
    </row>
    <row r="91" spans="1:16">
      <c r="A91" s="28" t="s">
        <v>21</v>
      </c>
      <c r="B91" s="46"/>
      <c r="C91" s="22">
        <f t="shared" ref="C91:J91" si="31">AVERAGE(C85:C88)</f>
        <v>889200.65</v>
      </c>
      <c r="D91" s="31">
        <f>AVERAGE(D85:D90)</f>
        <v>162115</v>
      </c>
      <c r="E91" s="23">
        <f t="shared" si="31"/>
        <v>1067394.8999999999</v>
      </c>
      <c r="F91" s="31">
        <f t="shared" si="31"/>
        <v>488602</v>
      </c>
      <c r="G91" s="31">
        <f t="shared" si="31"/>
        <v>666796.25</v>
      </c>
      <c r="H91" s="31">
        <f t="shared" si="31"/>
        <v>1555996.9</v>
      </c>
      <c r="I91" s="24">
        <f t="shared" si="31"/>
        <v>0.55838487438678053</v>
      </c>
      <c r="J91" s="31">
        <f t="shared" si="31"/>
        <v>2814032.75</v>
      </c>
      <c r="K91" s="26">
        <f t="shared" si="21"/>
        <v>0.6859878062739071</v>
      </c>
      <c r="L91" s="26">
        <f>AVERAGE(L85:L88)</f>
        <v>6.2311530533526657E-2</v>
      </c>
      <c r="M91" s="26">
        <f>AVERAGE(M85:M88)</f>
        <v>4.25896974450507E-2</v>
      </c>
      <c r="N91" s="92">
        <f t="shared" si="22"/>
        <v>0.31598802465962772</v>
      </c>
      <c r="O91"/>
      <c r="P91"/>
    </row>
    <row r="95" spans="1:16">
      <c r="A95" s="4" t="s">
        <v>89</v>
      </c>
    </row>
    <row r="96" spans="1:16">
      <c r="A96" s="4" t="s">
        <v>90</v>
      </c>
    </row>
    <row r="98" spans="1:6">
      <c r="A98" s="48" t="s">
        <v>91</v>
      </c>
      <c r="C98" s="49"/>
      <c r="D98" s="49"/>
      <c r="F98" s="4"/>
    </row>
    <row r="99" spans="1:6">
      <c r="A99" s="48" t="s">
        <v>11</v>
      </c>
      <c r="B99" s="48" t="s">
        <v>92</v>
      </c>
      <c r="C99" s="49"/>
      <c r="D99" s="49"/>
      <c r="F99" s="4"/>
    </row>
    <row r="100" spans="1:6">
      <c r="A100" s="4" t="s">
        <v>93</v>
      </c>
      <c r="B100" s="4" t="s">
        <v>274</v>
      </c>
      <c r="C100" s="49"/>
      <c r="D100" s="49"/>
      <c r="F100" s="4"/>
    </row>
    <row r="101" spans="1:6">
      <c r="A101" s="4" t="s">
        <v>94</v>
      </c>
      <c r="B101" s="4" t="s">
        <v>95</v>
      </c>
      <c r="C101" s="49"/>
      <c r="D101" s="49"/>
      <c r="F101" s="4"/>
    </row>
    <row r="102" spans="1:6">
      <c r="B102" s="4" t="s">
        <v>96</v>
      </c>
      <c r="C102" s="49"/>
      <c r="D102" s="49"/>
      <c r="F102" s="4"/>
    </row>
    <row r="103" spans="1:6">
      <c r="B103" s="4" t="s">
        <v>97</v>
      </c>
      <c r="C103" s="49"/>
      <c r="D103" s="49"/>
      <c r="F103" s="4"/>
    </row>
    <row r="104" spans="1:6">
      <c r="B104" s="4" t="s">
        <v>98</v>
      </c>
      <c r="C104" s="49"/>
      <c r="D104" s="49"/>
      <c r="F104" s="4"/>
    </row>
    <row r="105" spans="1:6">
      <c r="A105" s="4" t="s">
        <v>9</v>
      </c>
      <c r="B105" s="4" t="s">
        <v>99</v>
      </c>
      <c r="C105" s="49"/>
      <c r="D105" s="49"/>
      <c r="F105" s="4"/>
    </row>
    <row r="106" spans="1:6">
      <c r="B106" s="4" t="s">
        <v>100</v>
      </c>
      <c r="C106" s="49"/>
      <c r="D106" s="49"/>
      <c r="F106" s="4"/>
    </row>
    <row r="107" spans="1:6">
      <c r="B107" s="4" t="s">
        <v>273</v>
      </c>
      <c r="C107" s="49"/>
      <c r="D107" s="49"/>
      <c r="F107" s="4"/>
    </row>
    <row r="108" spans="1:6">
      <c r="A108" s="4" t="s">
        <v>8</v>
      </c>
      <c r="B108" s="4" t="s">
        <v>101</v>
      </c>
      <c r="C108" s="49"/>
      <c r="D108" s="49"/>
      <c r="F108" s="4"/>
    </row>
    <row r="109" spans="1:6">
      <c r="A109" s="4" t="s">
        <v>102</v>
      </c>
      <c r="B109" s="4" t="s">
        <v>103</v>
      </c>
    </row>
    <row r="110" spans="1:6">
      <c r="A110" s="4" t="s">
        <v>104</v>
      </c>
      <c r="B110" s="4" t="s">
        <v>105</v>
      </c>
    </row>
    <row r="111" spans="1:6">
      <c r="A111" s="4" t="s">
        <v>106</v>
      </c>
      <c r="B111" s="4" t="s">
        <v>107</v>
      </c>
    </row>
    <row r="127" spans="1:8">
      <c r="A127" s="50" t="s">
        <v>108</v>
      </c>
      <c r="B127" s="50" t="s">
        <v>109</v>
      </c>
      <c r="C127" s="50" t="s">
        <v>110</v>
      </c>
      <c r="D127" s="50" t="s">
        <v>110</v>
      </c>
      <c r="E127" s="50" t="s">
        <v>111</v>
      </c>
      <c r="F127" s="50" t="s">
        <v>108</v>
      </c>
      <c r="G127" s="50" t="s">
        <v>110</v>
      </c>
      <c r="H127" s="50" t="s">
        <v>111</v>
      </c>
    </row>
    <row r="128" spans="1:8">
      <c r="A128" s="51">
        <v>1</v>
      </c>
      <c r="B128">
        <v>106</v>
      </c>
      <c r="C128">
        <v>113</v>
      </c>
      <c r="D128">
        <v>113</v>
      </c>
      <c r="E128">
        <v>2375</v>
      </c>
      <c r="F128" s="51">
        <v>1</v>
      </c>
      <c r="G128" s="45">
        <f t="shared" ref="G128:G142" si="32">D128/E128</f>
        <v>4.7578947368421054E-2</v>
      </c>
      <c r="H128" s="4">
        <f t="shared" ref="H128" si="33">E128/$E$128</f>
        <v>1</v>
      </c>
    </row>
    <row r="129" spans="1:7">
      <c r="A129" s="51">
        <v>2</v>
      </c>
      <c r="B129">
        <v>286</v>
      </c>
      <c r="C129" s="52">
        <v>591.70000000000005</v>
      </c>
      <c r="D129" s="52">
        <v>591.70000000000005</v>
      </c>
      <c r="E129">
        <v>4136</v>
      </c>
      <c r="F129" s="51">
        <v>2</v>
      </c>
      <c r="G129" s="45">
        <f t="shared" si="32"/>
        <v>0.14306092843326887</v>
      </c>
    </row>
    <row r="130" spans="1:7">
      <c r="A130" s="51">
        <v>3</v>
      </c>
      <c r="B130">
        <v>338</v>
      </c>
      <c r="C130">
        <v>748</v>
      </c>
      <c r="D130">
        <v>748</v>
      </c>
      <c r="E130">
        <v>6801</v>
      </c>
      <c r="F130" s="51">
        <v>3</v>
      </c>
      <c r="G130" s="45">
        <f t="shared" si="32"/>
        <v>0.10998382590795472</v>
      </c>
    </row>
    <row r="131" spans="1:7">
      <c r="A131" s="51">
        <v>4</v>
      </c>
      <c r="B131">
        <v>500</v>
      </c>
      <c r="C131">
        <v>844</v>
      </c>
      <c r="D131">
        <v>844</v>
      </c>
      <c r="E131">
        <v>7170</v>
      </c>
      <c r="F131" s="51">
        <v>4</v>
      </c>
      <c r="G131" s="45">
        <f t="shared" si="32"/>
        <v>0.11771269177126918</v>
      </c>
    </row>
    <row r="132" spans="1:7">
      <c r="A132" s="51">
        <v>5</v>
      </c>
      <c r="B132">
        <v>859</v>
      </c>
      <c r="C132">
        <v>2954</v>
      </c>
      <c r="D132">
        <v>2954</v>
      </c>
      <c r="E132">
        <v>19476</v>
      </c>
      <c r="F132" s="51">
        <v>5</v>
      </c>
      <c r="G132" s="45">
        <f t="shared" si="32"/>
        <v>0.1516738550010269</v>
      </c>
    </row>
    <row r="133" spans="1:7">
      <c r="A133" s="51">
        <v>6</v>
      </c>
      <c r="B133">
        <v>2773</v>
      </c>
      <c r="C133">
        <v>5284</v>
      </c>
      <c r="D133">
        <v>5284</v>
      </c>
      <c r="E133">
        <v>41585</v>
      </c>
      <c r="F133" s="51">
        <v>6</v>
      </c>
      <c r="G133" s="45">
        <f t="shared" si="32"/>
        <v>0.12706504749308645</v>
      </c>
    </row>
    <row r="134" spans="1:7">
      <c r="A134" s="51">
        <v>7</v>
      </c>
      <c r="B134" s="52">
        <v>1794.1052</v>
      </c>
      <c r="C134" s="52">
        <v>13112.8948</v>
      </c>
      <c r="D134" s="52">
        <v>13112.8948</v>
      </c>
      <c r="E134">
        <v>79417</v>
      </c>
      <c r="F134" s="51">
        <v>7</v>
      </c>
      <c r="G134" s="45">
        <f t="shared" si="32"/>
        <v>0.16511445660249066</v>
      </c>
    </row>
    <row r="135" spans="1:7">
      <c r="A135" s="51">
        <v>8</v>
      </c>
      <c r="B135" s="52">
        <v>5225.1257000000005</v>
      </c>
      <c r="C135" s="52">
        <v>30779.874300000003</v>
      </c>
      <c r="D135" s="52">
        <v>30779.874300000003</v>
      </c>
      <c r="E135">
        <v>167118</v>
      </c>
      <c r="F135" s="51">
        <v>8</v>
      </c>
      <c r="G135" s="45">
        <f t="shared" si="32"/>
        <v>0.18418048504649412</v>
      </c>
    </row>
    <row r="136" spans="1:7">
      <c r="A136" s="51">
        <v>9</v>
      </c>
      <c r="B136" s="52">
        <v>18033.5101</v>
      </c>
      <c r="C136" s="52">
        <v>77161.4899</v>
      </c>
      <c r="D136" s="52">
        <v>77161.4899</v>
      </c>
      <c r="E136">
        <v>419249</v>
      </c>
      <c r="F136" s="51">
        <v>9</v>
      </c>
      <c r="G136" s="45">
        <f t="shared" si="32"/>
        <v>0.18404692652814914</v>
      </c>
    </row>
    <row r="137" spans="1:7">
      <c r="A137" s="51">
        <v>10</v>
      </c>
      <c r="B137" s="52">
        <v>20937.0959</v>
      </c>
      <c r="C137" s="52">
        <v>100402.9041</v>
      </c>
      <c r="D137" s="52">
        <v>100402.9041</v>
      </c>
      <c r="E137">
        <v>695755</v>
      </c>
      <c r="F137" s="51">
        <v>10</v>
      </c>
      <c r="G137" s="45">
        <f t="shared" si="32"/>
        <v>0.14430784414053799</v>
      </c>
    </row>
    <row r="138" spans="1:7">
      <c r="A138" s="51">
        <v>11</v>
      </c>
      <c r="B138" s="52">
        <v>58326.815399999999</v>
      </c>
      <c r="C138" s="52">
        <v>173903.18460000001</v>
      </c>
      <c r="D138" s="52">
        <v>173903.18460000001</v>
      </c>
      <c r="E138">
        <v>1150873</v>
      </c>
      <c r="F138" s="51">
        <v>11</v>
      </c>
      <c r="G138" s="45">
        <f t="shared" si="32"/>
        <v>0.1511054517744356</v>
      </c>
    </row>
    <row r="139" spans="1:7">
      <c r="A139" s="51">
        <v>12</v>
      </c>
      <c r="B139">
        <v>136921</v>
      </c>
      <c r="C139">
        <v>423803</v>
      </c>
      <c r="D139">
        <v>423803</v>
      </c>
      <c r="E139">
        <v>2662635</v>
      </c>
      <c r="F139" s="51">
        <v>12</v>
      </c>
      <c r="G139" s="45">
        <f t="shared" si="32"/>
        <v>0.15916676525321721</v>
      </c>
    </row>
    <row r="140" spans="1:7">
      <c r="A140" s="51">
        <v>13</v>
      </c>
      <c r="B140">
        <v>237850</v>
      </c>
      <c r="C140" s="52">
        <v>837516.2</v>
      </c>
      <c r="D140" s="52">
        <v>837516.2</v>
      </c>
      <c r="E140">
        <v>5101822</v>
      </c>
      <c r="F140" s="51">
        <v>13</v>
      </c>
      <c r="G140" s="45">
        <f t="shared" si="32"/>
        <v>0.16416021570333109</v>
      </c>
    </row>
    <row r="141" spans="1:7">
      <c r="A141" s="51">
        <v>14</v>
      </c>
      <c r="B141">
        <v>489785</v>
      </c>
      <c r="C141" s="52">
        <v>1572593.9000000001</v>
      </c>
      <c r="D141" s="52">
        <v>1572593.9000000001</v>
      </c>
      <c r="E141">
        <v>9181002</v>
      </c>
      <c r="F141" s="51">
        <v>14</v>
      </c>
      <c r="G141" s="45">
        <f t="shared" si="32"/>
        <v>0.1712878289319619</v>
      </c>
    </row>
    <row r="142" spans="1:7">
      <c r="A142" s="51">
        <v>15</v>
      </c>
      <c r="B142">
        <v>837062</v>
      </c>
      <c r="C142" s="52">
        <v>2843032.9</v>
      </c>
      <c r="D142" s="52">
        <v>2843032.9</v>
      </c>
      <c r="E142">
        <v>15095574</v>
      </c>
      <c r="F142" s="51">
        <v>15</v>
      </c>
      <c r="G142" s="45">
        <f t="shared" si="32"/>
        <v>0.18833552801635764</v>
      </c>
    </row>
  </sheetData>
  <autoFilter ref="A2:N91" xr:uid="{518C6079-5A95-4A86-A5BB-C213A6C9D64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599-7B1F-4E80-B3B3-518A820245FC}">
  <dimension ref="A1:K76"/>
  <sheetViews>
    <sheetView workbookViewId="0">
      <pane xSplit="1" ySplit="2" topLeftCell="B3" activePane="bottomRight" state="frozen"/>
      <selection pane="topRight" activeCell="B1" sqref="B1"/>
      <selection pane="bottomLeft" activeCell="A3" sqref="A3"/>
      <selection pane="bottomRight" activeCell="K1" sqref="K1:K1048576"/>
    </sheetView>
  </sheetViews>
  <sheetFormatPr defaultRowHeight="15"/>
  <cols>
    <col min="1" max="1" width="8.7109375" bestFit="1" customWidth="1"/>
    <col min="2" max="2" width="12.5703125" bestFit="1" customWidth="1"/>
    <col min="3" max="3" width="10.42578125" bestFit="1" customWidth="1"/>
    <col min="4" max="4" width="10.140625" bestFit="1" customWidth="1"/>
    <col min="5" max="5" width="11.5703125" bestFit="1" customWidth="1"/>
    <col min="6" max="7" width="10.140625" bestFit="1" customWidth="1"/>
    <col min="8" max="8" width="11.5703125" bestFit="1" customWidth="1"/>
    <col min="9" max="9" width="9" bestFit="1" customWidth="1"/>
    <col min="10" max="10" width="10.140625" bestFit="1" customWidth="1"/>
  </cols>
  <sheetData>
    <row r="1" spans="1:11" ht="15.75">
      <c r="A1" s="53"/>
      <c r="B1" s="53"/>
      <c r="C1" s="53"/>
      <c r="D1" s="114" t="s">
        <v>112</v>
      </c>
      <c r="E1" s="114"/>
      <c r="F1" s="114" t="s">
        <v>113</v>
      </c>
      <c r="G1" s="114"/>
      <c r="H1" s="53"/>
      <c r="I1" s="53"/>
      <c r="J1" s="53"/>
      <c r="K1" s="54"/>
    </row>
    <row r="2" spans="1:11" ht="94.5">
      <c r="A2" s="55" t="s">
        <v>4</v>
      </c>
      <c r="B2" s="55" t="s">
        <v>114</v>
      </c>
      <c r="C2" s="55" t="s">
        <v>115</v>
      </c>
      <c r="D2" s="53" t="s">
        <v>116</v>
      </c>
      <c r="E2" s="53" t="s">
        <v>117</v>
      </c>
      <c r="F2" s="53" t="s">
        <v>118</v>
      </c>
      <c r="G2" s="53" t="s">
        <v>119</v>
      </c>
      <c r="H2" s="53" t="s">
        <v>120</v>
      </c>
      <c r="I2" s="53" t="s">
        <v>121</v>
      </c>
      <c r="J2" s="53" t="s">
        <v>122</v>
      </c>
      <c r="K2" s="93"/>
    </row>
    <row r="3" spans="1:11" ht="15.75">
      <c r="A3" s="60" t="s">
        <v>16</v>
      </c>
      <c r="B3" s="10">
        <v>73.8</v>
      </c>
      <c r="C3" s="10">
        <v>36</v>
      </c>
      <c r="D3" s="54"/>
      <c r="E3" s="54"/>
      <c r="F3" s="54"/>
      <c r="G3" s="54"/>
      <c r="H3" s="54"/>
      <c r="I3" s="54"/>
      <c r="J3" s="54"/>
      <c r="K3" s="36"/>
    </row>
    <row r="4" spans="1:11" ht="15.75">
      <c r="A4" s="60" t="s">
        <v>17</v>
      </c>
      <c r="B4" s="10">
        <v>72.8</v>
      </c>
      <c r="C4" s="10">
        <v>45.3</v>
      </c>
      <c r="D4" s="54"/>
      <c r="E4" s="54"/>
      <c r="F4" s="54"/>
      <c r="G4" s="54"/>
      <c r="H4" s="54"/>
      <c r="I4" s="54"/>
      <c r="J4" s="54"/>
      <c r="K4" s="36"/>
    </row>
    <row r="5" spans="1:11" ht="15.75">
      <c r="A5" s="60" t="s">
        <v>18</v>
      </c>
      <c r="B5" s="10">
        <v>71.599999999999994</v>
      </c>
      <c r="C5" s="10">
        <v>51.4</v>
      </c>
      <c r="D5" s="54"/>
      <c r="E5" s="54"/>
      <c r="F5" s="54"/>
      <c r="G5" s="54"/>
      <c r="H5" s="54"/>
      <c r="I5" s="54"/>
      <c r="J5" s="54"/>
      <c r="K5" s="36"/>
    </row>
    <row r="6" spans="1:11" ht="15.75">
      <c r="A6" s="60" t="s">
        <v>19</v>
      </c>
      <c r="B6" s="10">
        <v>81.400000000000006</v>
      </c>
      <c r="C6" s="10">
        <v>48.2</v>
      </c>
      <c r="D6" s="54"/>
      <c r="E6" s="54"/>
      <c r="F6" s="54"/>
      <c r="G6" s="54"/>
      <c r="H6" s="54"/>
      <c r="I6" s="54"/>
      <c r="J6" s="54"/>
      <c r="K6" s="36"/>
    </row>
    <row r="7" spans="1:11" ht="15.75">
      <c r="A7" s="60" t="s">
        <v>20</v>
      </c>
      <c r="B7" s="10">
        <v>78.2</v>
      </c>
      <c r="C7" s="10">
        <v>38.799999999999997</v>
      </c>
      <c r="D7" s="54"/>
      <c r="E7" s="54"/>
      <c r="F7" s="54"/>
      <c r="G7" s="54"/>
      <c r="H7" s="54"/>
      <c r="I7" s="54"/>
      <c r="J7" s="54"/>
      <c r="K7" s="36"/>
    </row>
    <row r="8" spans="1:11" ht="15.75">
      <c r="A8" s="60" t="s">
        <v>22</v>
      </c>
      <c r="B8" s="10">
        <v>120.9</v>
      </c>
      <c r="C8" s="10">
        <v>114.4</v>
      </c>
      <c r="D8" s="54"/>
      <c r="E8" s="54"/>
      <c r="F8" s="54"/>
      <c r="G8" s="54"/>
      <c r="H8" s="54"/>
      <c r="I8" s="54"/>
      <c r="J8" s="54"/>
      <c r="K8" s="36"/>
    </row>
    <row r="9" spans="1:11" ht="15.75">
      <c r="A9" s="60" t="s">
        <v>23</v>
      </c>
      <c r="B9" s="10">
        <v>162.1</v>
      </c>
      <c r="C9" s="10">
        <v>141.5</v>
      </c>
      <c r="D9" s="54"/>
      <c r="E9" s="54"/>
      <c r="F9" s="54"/>
      <c r="G9" s="54"/>
      <c r="H9" s="54"/>
      <c r="I9" s="54"/>
      <c r="J9" s="54"/>
      <c r="K9" s="36"/>
    </row>
    <row r="10" spans="1:11" ht="15.75">
      <c r="A10" s="60" t="s">
        <v>24</v>
      </c>
      <c r="B10" s="10">
        <v>169.9</v>
      </c>
      <c r="C10" s="10">
        <v>181.6</v>
      </c>
      <c r="D10" s="54"/>
      <c r="E10" s="54"/>
      <c r="F10" s="54"/>
      <c r="G10" s="54"/>
      <c r="H10" s="54"/>
      <c r="I10" s="54"/>
      <c r="J10" s="54"/>
      <c r="K10" s="36"/>
    </row>
    <row r="11" spans="1:11" ht="15.75">
      <c r="A11" s="60" t="s">
        <v>25</v>
      </c>
      <c r="B11" s="10">
        <v>179</v>
      </c>
      <c r="C11" s="10">
        <v>224.1</v>
      </c>
      <c r="D11" s="54"/>
      <c r="E11" s="54"/>
      <c r="F11" s="54"/>
      <c r="G11" s="54"/>
      <c r="H11" s="54"/>
      <c r="I11" s="54"/>
      <c r="J11" s="54"/>
      <c r="K11" s="36"/>
    </row>
    <row r="12" spans="1:11" ht="15.75">
      <c r="A12" s="60" t="s">
        <v>26</v>
      </c>
      <c r="B12" s="10">
        <v>178.4</v>
      </c>
      <c r="C12" s="10">
        <v>216.6</v>
      </c>
      <c r="D12" s="54"/>
      <c r="E12" s="54"/>
      <c r="F12" s="54"/>
      <c r="G12" s="54"/>
      <c r="H12" s="54"/>
      <c r="I12" s="54"/>
      <c r="J12" s="54"/>
      <c r="K12" s="36"/>
    </row>
    <row r="13" spans="1:11" ht="15.75">
      <c r="A13" s="60" t="s">
        <v>27</v>
      </c>
      <c r="B13" s="10">
        <v>224.1</v>
      </c>
      <c r="C13" s="10">
        <v>222.2</v>
      </c>
      <c r="D13" s="54"/>
      <c r="E13" s="54"/>
      <c r="F13" s="54"/>
      <c r="G13" s="54"/>
      <c r="H13" s="54"/>
      <c r="I13" s="54"/>
      <c r="J13" s="54"/>
      <c r="K13" s="36"/>
    </row>
    <row r="14" spans="1:11" ht="15.75">
      <c r="A14" s="60" t="s">
        <v>28</v>
      </c>
      <c r="B14" s="10">
        <v>259.5</v>
      </c>
      <c r="C14" s="10">
        <v>231.3</v>
      </c>
      <c r="D14" s="54"/>
      <c r="E14" s="54"/>
      <c r="F14" s="54"/>
      <c r="G14" s="54"/>
      <c r="H14" s="54"/>
      <c r="I14" s="54"/>
      <c r="J14" s="54"/>
      <c r="K14" s="36"/>
    </row>
    <row r="15" spans="1:11" ht="15.75">
      <c r="A15" s="60" t="s">
        <v>29</v>
      </c>
      <c r="B15" s="10">
        <v>257.89999999999998</v>
      </c>
      <c r="C15" s="10">
        <v>285.3</v>
      </c>
      <c r="D15" s="54"/>
      <c r="E15" s="54"/>
      <c r="F15" s="54"/>
      <c r="G15" s="54"/>
      <c r="H15" s="54"/>
      <c r="I15" s="54"/>
      <c r="J15" s="54"/>
      <c r="K15" s="36"/>
    </row>
    <row r="16" spans="1:11" ht="15.75">
      <c r="A16" s="60" t="s">
        <v>30</v>
      </c>
      <c r="B16" s="10">
        <v>276.10000000000002</v>
      </c>
      <c r="C16" s="10">
        <v>347.7</v>
      </c>
      <c r="D16" s="54"/>
      <c r="E16" s="54"/>
      <c r="F16" s="54"/>
      <c r="G16" s="54"/>
      <c r="H16" s="54"/>
      <c r="I16" s="54"/>
      <c r="J16" s="54"/>
      <c r="K16" s="36"/>
    </row>
    <row r="17" spans="1:11" ht="15.75">
      <c r="A17" s="60" t="s">
        <v>31</v>
      </c>
      <c r="B17" s="10">
        <v>368</v>
      </c>
      <c r="C17" s="10">
        <v>397</v>
      </c>
      <c r="D17" s="54"/>
      <c r="E17" s="54"/>
      <c r="F17" s="54"/>
      <c r="G17" s="54"/>
      <c r="H17" s="54"/>
      <c r="I17" s="54"/>
      <c r="J17" s="54"/>
      <c r="K17" s="36"/>
    </row>
    <row r="18" spans="1:11" ht="15.75">
      <c r="A18" s="65" t="s">
        <v>32</v>
      </c>
      <c r="B18" s="66">
        <v>408</v>
      </c>
      <c r="C18" s="66">
        <v>453</v>
      </c>
      <c r="D18" s="25"/>
      <c r="E18" s="25"/>
      <c r="F18" s="25"/>
      <c r="G18" s="25"/>
      <c r="H18" s="25"/>
      <c r="I18" s="25"/>
      <c r="J18" s="25"/>
      <c r="K18" s="36"/>
    </row>
    <row r="19" spans="1:11" ht="15.75">
      <c r="A19" s="60" t="s">
        <v>33</v>
      </c>
      <c r="B19" s="10">
        <v>487</v>
      </c>
      <c r="C19" s="10">
        <v>494</v>
      </c>
      <c r="D19" s="54"/>
      <c r="E19" s="54"/>
      <c r="F19" s="54"/>
      <c r="G19" s="54"/>
      <c r="H19" s="54"/>
      <c r="I19" s="54"/>
      <c r="J19" s="54"/>
      <c r="K19" s="36"/>
    </row>
    <row r="20" spans="1:11" ht="15.75">
      <c r="A20" s="60" t="s">
        <v>34</v>
      </c>
      <c r="B20" s="10">
        <v>625</v>
      </c>
      <c r="C20" s="10">
        <v>532</v>
      </c>
      <c r="D20" s="54"/>
      <c r="E20" s="54"/>
      <c r="F20" s="54"/>
      <c r="G20" s="54"/>
      <c r="H20" s="54"/>
      <c r="I20" s="54"/>
      <c r="J20" s="54"/>
      <c r="K20" s="36"/>
    </row>
    <row r="21" spans="1:11" ht="15.75">
      <c r="A21" s="9" t="s">
        <v>35</v>
      </c>
      <c r="B21" s="34">
        <v>756</v>
      </c>
      <c r="C21" s="34">
        <v>566</v>
      </c>
      <c r="D21" s="54"/>
      <c r="E21" s="54"/>
      <c r="F21" s="54"/>
      <c r="G21" s="54"/>
      <c r="H21" s="54"/>
      <c r="I21" s="54"/>
      <c r="J21" s="54"/>
      <c r="K21" s="36"/>
    </row>
    <row r="22" spans="1:11" ht="15.75">
      <c r="A22" s="9" t="s">
        <v>36</v>
      </c>
      <c r="B22" s="34">
        <v>942</v>
      </c>
      <c r="C22" s="34">
        <v>852</v>
      </c>
      <c r="D22" s="54"/>
      <c r="E22" s="54"/>
      <c r="F22" s="54"/>
      <c r="G22" s="54"/>
      <c r="H22" s="54"/>
      <c r="I22" s="54"/>
      <c r="J22" s="54"/>
      <c r="K22" s="36"/>
    </row>
    <row r="23" spans="1:11" ht="15.75">
      <c r="A23" s="9" t="s">
        <v>37</v>
      </c>
      <c r="B23" s="34">
        <v>1061</v>
      </c>
      <c r="C23" s="34">
        <v>926</v>
      </c>
      <c r="D23" s="54"/>
      <c r="E23" s="54"/>
      <c r="F23" s="54"/>
      <c r="G23" s="54"/>
      <c r="H23" s="54"/>
      <c r="I23" s="54"/>
      <c r="J23" s="54"/>
      <c r="K23" s="36"/>
    </row>
    <row r="24" spans="1:11" ht="15.75">
      <c r="A24" s="9" t="s">
        <v>38</v>
      </c>
      <c r="B24" s="34">
        <v>1162</v>
      </c>
      <c r="C24" s="34">
        <v>937</v>
      </c>
      <c r="D24" s="54"/>
      <c r="E24" s="54"/>
      <c r="F24" s="54"/>
      <c r="G24" s="54"/>
      <c r="H24" s="54"/>
      <c r="I24" s="54"/>
      <c r="J24" s="54"/>
      <c r="K24" s="36"/>
    </row>
    <row r="25" spans="1:11" ht="15.75">
      <c r="A25" s="35" t="s">
        <v>39</v>
      </c>
      <c r="B25" s="34">
        <v>1229</v>
      </c>
      <c r="C25" s="34">
        <v>1022</v>
      </c>
      <c r="D25" s="54"/>
      <c r="E25" s="54"/>
      <c r="F25" s="54"/>
      <c r="G25" s="54"/>
      <c r="H25" s="54"/>
      <c r="I25" s="54"/>
      <c r="J25" s="54"/>
      <c r="K25" s="36"/>
    </row>
    <row r="26" spans="1:11" ht="15.75">
      <c r="A26" s="9" t="s">
        <v>40</v>
      </c>
      <c r="B26" s="34">
        <v>1599</v>
      </c>
      <c r="C26" s="34">
        <v>1219</v>
      </c>
      <c r="D26" s="54"/>
      <c r="E26" s="54"/>
      <c r="F26" s="54"/>
      <c r="G26" s="54"/>
      <c r="H26" s="54"/>
      <c r="I26" s="54"/>
      <c r="J26" s="54"/>
      <c r="K26" s="36"/>
    </row>
    <row r="27" spans="1:11" ht="15.75">
      <c r="A27" s="9" t="s">
        <v>41</v>
      </c>
      <c r="B27" s="34">
        <v>1680</v>
      </c>
      <c r="C27" s="34">
        <v>1505</v>
      </c>
      <c r="D27" s="54"/>
      <c r="E27" s="54"/>
      <c r="F27" s="54"/>
      <c r="G27" s="54"/>
      <c r="H27" s="54"/>
      <c r="I27" s="54"/>
      <c r="J27" s="54"/>
      <c r="K27" s="36"/>
    </row>
    <row r="28" spans="1:11" ht="15.75">
      <c r="A28" s="9" t="s">
        <v>42</v>
      </c>
      <c r="B28" s="34">
        <v>1806</v>
      </c>
      <c r="C28" s="34">
        <v>1838</v>
      </c>
      <c r="D28" s="54"/>
      <c r="E28" s="54"/>
      <c r="F28" s="54"/>
      <c r="G28" s="54"/>
      <c r="H28" s="54"/>
      <c r="I28" s="54"/>
      <c r="J28" s="54"/>
      <c r="K28" s="36"/>
    </row>
    <row r="29" spans="1:11" ht="15.75">
      <c r="A29" s="9" t="s">
        <v>43</v>
      </c>
      <c r="B29" s="34">
        <v>1953</v>
      </c>
      <c r="C29" s="34">
        <v>2473</v>
      </c>
      <c r="D29" s="54"/>
      <c r="E29" s="54"/>
      <c r="F29" s="54"/>
      <c r="G29" s="54"/>
      <c r="H29" s="54"/>
      <c r="I29" s="54"/>
      <c r="J29" s="54"/>
      <c r="K29" s="36"/>
    </row>
    <row r="30" spans="1:11" ht="15.75">
      <c r="A30" s="9" t="s">
        <v>44</v>
      </c>
      <c r="B30" s="34">
        <v>3408</v>
      </c>
      <c r="C30" s="34">
        <v>2083</v>
      </c>
      <c r="D30" s="54"/>
      <c r="E30" s="54"/>
      <c r="F30" s="54"/>
      <c r="G30" s="54"/>
      <c r="H30" s="54"/>
      <c r="I30" s="54"/>
      <c r="J30" s="54"/>
      <c r="K30" s="36"/>
    </row>
    <row r="31" spans="1:11" ht="15.75">
      <c r="A31" s="9" t="s">
        <v>45</v>
      </c>
      <c r="B31" s="34">
        <v>3789</v>
      </c>
      <c r="C31" s="34">
        <v>2623</v>
      </c>
      <c r="D31" s="54"/>
      <c r="E31" s="54"/>
      <c r="F31" s="54"/>
      <c r="G31" s="54"/>
      <c r="H31" s="54"/>
      <c r="I31" s="54"/>
      <c r="J31" s="54"/>
      <c r="K31" s="36"/>
    </row>
    <row r="32" spans="1:11" ht="15.75">
      <c r="A32" s="9" t="s">
        <v>46</v>
      </c>
      <c r="B32" s="34">
        <v>4260</v>
      </c>
      <c r="C32" s="34">
        <v>2726</v>
      </c>
      <c r="D32" s="54"/>
      <c r="E32" s="54"/>
      <c r="F32" s="54"/>
      <c r="G32" s="54"/>
      <c r="H32" s="54"/>
      <c r="I32" s="54"/>
      <c r="J32" s="54"/>
      <c r="K32" s="36"/>
    </row>
    <row r="33" spans="1:11" ht="15.75">
      <c r="A33" s="9" t="s">
        <v>47</v>
      </c>
      <c r="B33" s="34">
        <v>4633</v>
      </c>
      <c r="C33" s="34">
        <v>3382</v>
      </c>
      <c r="D33" s="54"/>
      <c r="E33" s="54"/>
      <c r="F33" s="54"/>
      <c r="G33" s="54"/>
      <c r="H33" s="54"/>
      <c r="I33" s="54"/>
      <c r="J33" s="54"/>
      <c r="K33" s="36"/>
    </row>
    <row r="34" spans="1:11" ht="15.75">
      <c r="A34" s="9" t="s">
        <v>48</v>
      </c>
      <c r="B34" s="34">
        <v>5008</v>
      </c>
      <c r="C34" s="34">
        <v>4093</v>
      </c>
      <c r="D34" s="54"/>
      <c r="E34" s="54"/>
      <c r="F34" s="54"/>
      <c r="G34" s="54"/>
      <c r="H34" s="54"/>
      <c r="I34" s="54"/>
      <c r="J34" s="54"/>
      <c r="K34" s="36"/>
    </row>
    <row r="35" spans="1:11" ht="15.75">
      <c r="A35" s="9" t="s">
        <v>49</v>
      </c>
      <c r="B35" s="34">
        <v>5855</v>
      </c>
      <c r="C35" s="34">
        <v>4762</v>
      </c>
      <c r="D35" s="54"/>
      <c r="E35" s="54"/>
      <c r="F35" s="54"/>
      <c r="G35" s="54"/>
      <c r="H35" s="54"/>
      <c r="I35" s="54"/>
      <c r="J35" s="54"/>
      <c r="K35" s="36"/>
    </row>
    <row r="36" spans="1:11" ht="15.75">
      <c r="A36" s="9" t="s">
        <v>50</v>
      </c>
      <c r="B36" s="34">
        <v>7260</v>
      </c>
      <c r="C36" s="34">
        <v>6323</v>
      </c>
      <c r="D36" s="54"/>
      <c r="E36" s="54"/>
      <c r="F36" s="54"/>
      <c r="G36" s="54"/>
      <c r="H36" s="54"/>
      <c r="I36" s="54"/>
      <c r="J36" s="54"/>
      <c r="K36" s="36"/>
    </row>
    <row r="37" spans="1:11" ht="15.75">
      <c r="A37" s="9" t="s">
        <v>51</v>
      </c>
      <c r="B37" s="34">
        <v>8384</v>
      </c>
      <c r="C37" s="34">
        <v>6985</v>
      </c>
      <c r="D37" s="54"/>
      <c r="E37" s="54"/>
      <c r="F37" s="54"/>
      <c r="G37" s="54"/>
      <c r="H37" s="54"/>
      <c r="I37" s="54"/>
      <c r="J37" s="54"/>
      <c r="K37" s="36"/>
    </row>
    <row r="38" spans="1:11" ht="15.75">
      <c r="A38" s="9" t="s">
        <v>52</v>
      </c>
      <c r="B38" s="34">
        <v>9660</v>
      </c>
      <c r="C38" s="34">
        <v>8275</v>
      </c>
      <c r="D38" s="54"/>
      <c r="E38" s="54"/>
      <c r="F38" s="54"/>
      <c r="G38" s="54"/>
      <c r="H38" s="54"/>
      <c r="I38" s="54"/>
      <c r="J38" s="54"/>
      <c r="K38" s="36"/>
    </row>
    <row r="39" spans="1:11" ht="15.75">
      <c r="A39" s="9" t="s">
        <v>53</v>
      </c>
      <c r="B39" s="34">
        <v>10736</v>
      </c>
      <c r="C39" s="34">
        <v>9660</v>
      </c>
      <c r="D39" s="54"/>
      <c r="E39" s="54"/>
      <c r="F39" s="54"/>
      <c r="G39" s="54"/>
      <c r="H39" s="54"/>
      <c r="I39" s="54"/>
      <c r="J39" s="54"/>
      <c r="K39" s="36"/>
    </row>
    <row r="40" spans="1:11" ht="15.75">
      <c r="A40" s="9" t="s">
        <v>54</v>
      </c>
      <c r="B40" s="34">
        <v>13097</v>
      </c>
      <c r="C40" s="34">
        <v>8505</v>
      </c>
      <c r="D40" s="54"/>
      <c r="E40" s="54"/>
      <c r="F40" s="54"/>
      <c r="G40" s="54"/>
      <c r="H40" s="54"/>
      <c r="I40" s="54"/>
      <c r="J40" s="54"/>
      <c r="K40" s="36"/>
    </row>
    <row r="41" spans="1:11" ht="15.75">
      <c r="A41" s="9" t="s">
        <v>55</v>
      </c>
      <c r="B41" s="34">
        <v>14242</v>
      </c>
      <c r="C41" s="34">
        <f>SUM(D41:G41)</f>
        <v>12640</v>
      </c>
      <c r="D41" s="13">
        <v>4800</v>
      </c>
      <c r="E41" s="13">
        <v>4570</v>
      </c>
      <c r="F41" s="19">
        <f>2230+350</f>
        <v>2580</v>
      </c>
      <c r="G41" s="13">
        <v>690</v>
      </c>
      <c r="H41" s="62"/>
      <c r="I41" s="63"/>
      <c r="J41" s="54"/>
      <c r="K41" s="36"/>
    </row>
    <row r="42" spans="1:11" ht="15.75">
      <c r="A42" s="9" t="s">
        <v>56</v>
      </c>
      <c r="B42" s="34">
        <v>16848</v>
      </c>
      <c r="C42" s="34">
        <f t="shared" ref="C42:C69" si="0">SUM(D42:G42)</f>
        <v>15220</v>
      </c>
      <c r="D42" s="13">
        <v>6570</v>
      </c>
      <c r="E42" s="13">
        <v>5370</v>
      </c>
      <c r="F42" s="11">
        <f>2120+350</f>
        <v>2470</v>
      </c>
      <c r="G42" s="13">
        <v>810</v>
      </c>
      <c r="H42" s="62"/>
      <c r="I42" s="63"/>
      <c r="J42" s="54"/>
      <c r="K42" s="36"/>
    </row>
    <row r="43" spans="1:11" ht="15.75">
      <c r="A43" s="9" t="s">
        <v>57</v>
      </c>
      <c r="B43" s="34">
        <v>20580</v>
      </c>
      <c r="C43" s="34">
        <f t="shared" si="0"/>
        <v>17760</v>
      </c>
      <c r="D43" s="13">
        <v>7870.0000000000009</v>
      </c>
      <c r="E43" s="13">
        <v>6530</v>
      </c>
      <c r="F43" s="11">
        <f>2120+520</f>
        <v>2640</v>
      </c>
      <c r="G43" s="13">
        <v>720</v>
      </c>
      <c r="H43" s="62"/>
      <c r="I43" s="63"/>
      <c r="J43" s="54"/>
      <c r="K43" s="36"/>
    </row>
    <row r="44" spans="1:11" ht="15.75">
      <c r="A44" s="35" t="s">
        <v>58</v>
      </c>
      <c r="B44" s="34">
        <v>22395</v>
      </c>
      <c r="C44" s="34">
        <f t="shared" si="0"/>
        <v>21170</v>
      </c>
      <c r="D44" s="13">
        <v>10310</v>
      </c>
      <c r="E44" s="13">
        <v>7710</v>
      </c>
      <c r="F44" s="11">
        <f>1860+340</f>
        <v>2200</v>
      </c>
      <c r="G44" s="13">
        <v>950</v>
      </c>
      <c r="H44" s="62"/>
      <c r="I44" s="63"/>
      <c r="J44" s="54"/>
      <c r="K44" s="36"/>
    </row>
    <row r="45" spans="1:11" ht="15.75">
      <c r="A45" s="9" t="s">
        <v>59</v>
      </c>
      <c r="B45" s="34">
        <v>24885</v>
      </c>
      <c r="C45" s="34">
        <f t="shared" si="0"/>
        <v>19900</v>
      </c>
      <c r="D45" s="13">
        <v>11710</v>
      </c>
      <c r="E45" s="13">
        <v>5620</v>
      </c>
      <c r="F45" s="20">
        <f>1840+180</f>
        <v>2020</v>
      </c>
      <c r="G45" s="13">
        <v>550</v>
      </c>
      <c r="H45" s="62"/>
      <c r="I45" s="63"/>
      <c r="J45" s="54"/>
      <c r="K45" s="36"/>
    </row>
    <row r="46" spans="1:11" ht="15.75">
      <c r="A46" s="9" t="s">
        <v>60</v>
      </c>
      <c r="B46" s="34">
        <v>29048</v>
      </c>
      <c r="C46" s="34">
        <f t="shared" si="0"/>
        <v>20870</v>
      </c>
      <c r="D46" s="13">
        <v>8440</v>
      </c>
      <c r="E46" s="13">
        <v>6460</v>
      </c>
      <c r="F46" s="11">
        <f>3970+280</f>
        <v>4250</v>
      </c>
      <c r="G46" s="13">
        <v>1720</v>
      </c>
      <c r="H46" s="62"/>
      <c r="I46" s="63"/>
      <c r="J46" s="54"/>
      <c r="K46" s="36"/>
    </row>
    <row r="47" spans="1:11" ht="15.75">
      <c r="A47" s="9" t="s">
        <v>61</v>
      </c>
      <c r="B47" s="34">
        <v>35038</v>
      </c>
      <c r="C47" s="34">
        <f t="shared" si="0"/>
        <v>22950</v>
      </c>
      <c r="D47" s="13">
        <v>11600</v>
      </c>
      <c r="E47" s="13">
        <v>6100</v>
      </c>
      <c r="F47" s="11">
        <f>3600+520</f>
        <v>4120</v>
      </c>
      <c r="G47" s="13">
        <v>1130</v>
      </c>
      <c r="H47" s="62"/>
      <c r="I47" s="63"/>
      <c r="J47" s="54"/>
      <c r="K47" s="36"/>
    </row>
    <row r="48" spans="1:11" ht="15.75">
      <c r="A48" s="9" t="s">
        <v>62</v>
      </c>
      <c r="B48" s="34">
        <v>40411</v>
      </c>
      <c r="C48" s="34">
        <f t="shared" si="0"/>
        <v>23860</v>
      </c>
      <c r="D48" s="13">
        <v>11760</v>
      </c>
      <c r="E48" s="13">
        <v>6640</v>
      </c>
      <c r="F48" s="11">
        <f>1680+480</f>
        <v>2160</v>
      </c>
      <c r="G48" s="13">
        <v>3300</v>
      </c>
      <c r="H48" s="62"/>
      <c r="I48" s="63"/>
      <c r="J48" s="54"/>
      <c r="K48" s="36"/>
    </row>
    <row r="49" spans="1:11" ht="15.75">
      <c r="A49" s="9" t="s">
        <v>63</v>
      </c>
      <c r="B49" s="34">
        <v>39421</v>
      </c>
      <c r="C49" s="34">
        <f t="shared" si="0"/>
        <v>23480</v>
      </c>
      <c r="D49" s="13">
        <v>12990.000000000002</v>
      </c>
      <c r="E49" s="13">
        <v>7010</v>
      </c>
      <c r="F49" s="11">
        <f>1420+610</f>
        <v>2030</v>
      </c>
      <c r="G49" s="13">
        <v>1450</v>
      </c>
      <c r="H49" s="62"/>
      <c r="I49" s="63"/>
      <c r="J49" s="54"/>
      <c r="K49" s="36"/>
    </row>
    <row r="50" spans="1:11" ht="15.75">
      <c r="A50" s="35" t="s">
        <v>64</v>
      </c>
      <c r="B50" s="34">
        <v>44121</v>
      </c>
      <c r="C50" s="34">
        <f t="shared" si="0"/>
        <v>30180</v>
      </c>
      <c r="D50" s="13">
        <v>16329.999999999998</v>
      </c>
      <c r="E50" s="13">
        <v>8050</v>
      </c>
      <c r="F50" s="11">
        <f>1690+410</f>
        <v>2100</v>
      </c>
      <c r="G50" s="13">
        <v>3700</v>
      </c>
      <c r="H50" s="62"/>
      <c r="I50" s="63"/>
      <c r="J50" s="54"/>
      <c r="K50" s="36"/>
    </row>
    <row r="51" spans="1:11" ht="15.75">
      <c r="A51" s="35" t="s">
        <v>65</v>
      </c>
      <c r="B51" s="34">
        <v>50734</v>
      </c>
      <c r="C51" s="34">
        <f t="shared" si="0"/>
        <v>37290</v>
      </c>
      <c r="D51" s="13">
        <v>16220</v>
      </c>
      <c r="E51" s="13">
        <v>8260</v>
      </c>
      <c r="F51" s="19">
        <f>8040+500</f>
        <v>8540</v>
      </c>
      <c r="G51" s="13">
        <v>4270</v>
      </c>
      <c r="H51" s="62"/>
      <c r="I51" s="63"/>
      <c r="J51" s="54"/>
      <c r="K51" s="36"/>
    </row>
    <row r="52" spans="1:11" ht="15.75">
      <c r="A52" s="35" t="s">
        <v>66</v>
      </c>
      <c r="B52" s="34">
        <v>52215</v>
      </c>
      <c r="C52" s="34">
        <f t="shared" si="0"/>
        <v>42600</v>
      </c>
      <c r="D52" s="13">
        <v>19530</v>
      </c>
      <c r="E52" s="13">
        <v>9610</v>
      </c>
      <c r="F52" s="19">
        <f>9260+590</f>
        <v>9850</v>
      </c>
      <c r="G52" s="13">
        <v>3610</v>
      </c>
      <c r="H52" s="62"/>
      <c r="I52" s="63"/>
      <c r="J52" s="54"/>
      <c r="K52" s="36"/>
    </row>
    <row r="53" spans="1:11" ht="15.75">
      <c r="A53" s="35" t="s">
        <v>67</v>
      </c>
      <c r="B53" s="34">
        <v>56655</v>
      </c>
      <c r="C53" s="34">
        <f t="shared" si="0"/>
        <v>45170</v>
      </c>
      <c r="D53" s="13">
        <v>19890</v>
      </c>
      <c r="E53" s="13">
        <v>10370</v>
      </c>
      <c r="F53" s="33">
        <f>8200+3230</f>
        <v>11430</v>
      </c>
      <c r="G53" s="13">
        <v>3479.9999999999995</v>
      </c>
      <c r="H53" s="62"/>
      <c r="I53" s="63"/>
      <c r="J53" s="54"/>
      <c r="K53" s="36"/>
    </row>
    <row r="54" spans="1:11" ht="15.75">
      <c r="A54" s="35" t="s">
        <v>68</v>
      </c>
      <c r="B54" s="34">
        <v>67080</v>
      </c>
      <c r="C54" s="34">
        <f t="shared" si="0"/>
        <v>50830</v>
      </c>
      <c r="D54" s="13">
        <v>25740</v>
      </c>
      <c r="E54" s="13">
        <v>11190</v>
      </c>
      <c r="F54" s="33">
        <f>7550+1770</f>
        <v>9320</v>
      </c>
      <c r="G54" s="13">
        <v>4580</v>
      </c>
      <c r="H54" s="62"/>
      <c r="I54" s="63"/>
      <c r="J54" s="54"/>
      <c r="K54" s="36"/>
    </row>
    <row r="55" spans="1:11" ht="15.75">
      <c r="A55" s="35" t="s">
        <v>69</v>
      </c>
      <c r="B55" s="34">
        <v>78550</v>
      </c>
      <c r="C55" s="34">
        <f t="shared" si="0"/>
        <v>56340</v>
      </c>
      <c r="D55" s="13">
        <v>30050.000000000004</v>
      </c>
      <c r="E55" s="13">
        <v>11710</v>
      </c>
      <c r="F55" s="33">
        <f>7640+2170</f>
        <v>9810</v>
      </c>
      <c r="G55" s="13">
        <v>4770</v>
      </c>
      <c r="H55" s="62"/>
      <c r="I55" s="63"/>
      <c r="J55" s="54"/>
      <c r="K55" s="36"/>
    </row>
    <row r="56" spans="1:11" ht="15.75">
      <c r="A56" s="35" t="s">
        <v>70</v>
      </c>
      <c r="B56" s="34">
        <v>94024</v>
      </c>
      <c r="C56" s="34">
        <f t="shared" si="0"/>
        <v>76750</v>
      </c>
      <c r="D56" s="13">
        <v>29090</v>
      </c>
      <c r="E56" s="13">
        <v>15530</v>
      </c>
      <c r="F56" s="33">
        <f>18050+3270</f>
        <v>21320</v>
      </c>
      <c r="G56" s="13">
        <v>10810</v>
      </c>
      <c r="H56" s="62"/>
      <c r="I56" s="63"/>
      <c r="J56" s="54"/>
      <c r="K56" s="36"/>
    </row>
    <row r="57" spans="1:11" ht="15.75">
      <c r="A57" s="35" t="s">
        <v>71</v>
      </c>
      <c r="B57" s="34">
        <v>120293</v>
      </c>
      <c r="C57" s="34">
        <f t="shared" si="0"/>
        <v>94451.3</v>
      </c>
      <c r="D57" s="13">
        <v>40521</v>
      </c>
      <c r="E57" s="13">
        <v>19524.099999999999</v>
      </c>
      <c r="F57" s="13">
        <v>21322.9</v>
      </c>
      <c r="G57" s="13">
        <v>13083.3</v>
      </c>
      <c r="H57" s="62"/>
      <c r="I57" s="63"/>
      <c r="J57" s="54"/>
      <c r="K57" s="36"/>
    </row>
    <row r="58" spans="1:11" ht="15.75">
      <c r="A58" s="35" t="s">
        <v>72</v>
      </c>
      <c r="B58" s="34">
        <v>151402</v>
      </c>
      <c r="C58" s="34">
        <f t="shared" si="0"/>
        <v>108622.09999999999</v>
      </c>
      <c r="D58" s="13">
        <v>50169</v>
      </c>
      <c r="E58" s="13">
        <v>24144.399999999998</v>
      </c>
      <c r="F58" s="13">
        <v>22430.9</v>
      </c>
      <c r="G58" s="13">
        <v>11877.8</v>
      </c>
      <c r="H58" s="62"/>
      <c r="I58" s="63"/>
      <c r="J58" s="54"/>
      <c r="K58" s="36"/>
    </row>
    <row r="59" spans="1:11" ht="15.75">
      <c r="A59" s="35" t="s">
        <v>73</v>
      </c>
      <c r="B59" s="34">
        <v>161052</v>
      </c>
      <c r="C59" s="34">
        <f t="shared" si="0"/>
        <v>129923.7</v>
      </c>
      <c r="D59" s="13">
        <v>63999.999999999993</v>
      </c>
      <c r="E59" s="13">
        <v>28546.100000000002</v>
      </c>
      <c r="F59" s="13">
        <v>23392.5</v>
      </c>
      <c r="G59" s="13">
        <v>13985.1</v>
      </c>
      <c r="H59" s="62"/>
      <c r="I59" s="63"/>
      <c r="J59" s="54"/>
      <c r="K59" s="36"/>
    </row>
    <row r="60" spans="1:11" ht="15.75">
      <c r="A60" s="35" t="s">
        <v>74</v>
      </c>
      <c r="B60" s="34">
        <v>165014</v>
      </c>
      <c r="C60" s="34">
        <f t="shared" si="0"/>
        <v>150972.5</v>
      </c>
      <c r="D60" s="13">
        <v>71549</v>
      </c>
      <c r="E60" s="13">
        <v>32336.800000000003</v>
      </c>
      <c r="F60" s="13">
        <v>28490.5</v>
      </c>
      <c r="G60" s="13">
        <v>18596.2</v>
      </c>
      <c r="H60" s="62"/>
      <c r="I60" s="63"/>
      <c r="J60" s="54"/>
      <c r="K60" s="36"/>
    </row>
    <row r="61" spans="1:11" ht="15.75">
      <c r="A61" s="35" t="s">
        <v>75</v>
      </c>
      <c r="B61" s="34">
        <v>219489</v>
      </c>
      <c r="C61" s="34">
        <f t="shared" si="0"/>
        <v>163496.80000000002</v>
      </c>
      <c r="D61" s="13">
        <v>78172</v>
      </c>
      <c r="E61" s="13">
        <v>36415.699999999997</v>
      </c>
      <c r="F61" s="13">
        <v>32880.5</v>
      </c>
      <c r="G61" s="13">
        <v>16028.6</v>
      </c>
      <c r="H61" s="62"/>
      <c r="I61" s="63"/>
      <c r="J61" s="54"/>
      <c r="K61" s="36"/>
    </row>
    <row r="62" spans="1:11" ht="15.75">
      <c r="A62" s="35" t="s">
        <v>76</v>
      </c>
      <c r="B62" s="34">
        <v>255591.7</v>
      </c>
      <c r="C62" s="34">
        <f t="shared" si="0"/>
        <v>186416.30000000002</v>
      </c>
      <c r="D62" s="13">
        <v>88352</v>
      </c>
      <c r="E62" s="13">
        <v>45865</v>
      </c>
      <c r="F62" s="13">
        <v>36697.700000000004</v>
      </c>
      <c r="G62" s="13">
        <v>15501.6</v>
      </c>
      <c r="H62" s="62"/>
      <c r="I62" s="63"/>
      <c r="J62" s="54"/>
      <c r="K62" s="36"/>
    </row>
    <row r="63" spans="1:11" ht="15.75">
      <c r="A63" s="35" t="s">
        <v>77</v>
      </c>
      <c r="B63" s="34">
        <v>291530.05</v>
      </c>
      <c r="C63" s="34">
        <f t="shared" si="0"/>
        <v>188682</v>
      </c>
      <c r="D63" s="13">
        <v>92145</v>
      </c>
      <c r="E63" s="13">
        <v>48141.7</v>
      </c>
      <c r="F63" s="13">
        <v>36870.300000000003</v>
      </c>
      <c r="G63" s="13">
        <v>11525</v>
      </c>
      <c r="H63" s="62"/>
      <c r="I63" s="63"/>
      <c r="J63" s="54"/>
      <c r="K63" s="36"/>
    </row>
    <row r="64" spans="1:11" ht="15.75">
      <c r="A64" s="35" t="s">
        <v>78</v>
      </c>
      <c r="B64" s="34">
        <v>318273.46117199998</v>
      </c>
      <c r="C64" s="34">
        <f>SUM(D64:G64)</f>
        <v>205952.2</v>
      </c>
      <c r="D64" s="13">
        <v>90390</v>
      </c>
      <c r="E64" s="13">
        <v>48429.4</v>
      </c>
      <c r="F64" s="13">
        <v>50345.599999999999</v>
      </c>
      <c r="G64" s="13">
        <v>16787.2</v>
      </c>
      <c r="H64" s="62"/>
      <c r="I64" s="63"/>
      <c r="J64" s="54"/>
      <c r="K64" s="36"/>
    </row>
    <row r="65" spans="1:11" ht="15.75">
      <c r="A65" s="35" t="s">
        <v>79</v>
      </c>
      <c r="B65" s="34">
        <v>337835.29830000002</v>
      </c>
      <c r="C65" s="34">
        <f t="shared" si="0"/>
        <v>330804.7</v>
      </c>
      <c r="D65" s="13">
        <v>202419.80000000002</v>
      </c>
      <c r="E65" s="13">
        <v>56938.2</v>
      </c>
      <c r="F65" s="13">
        <v>49719.5</v>
      </c>
      <c r="G65" s="13">
        <v>21727.200000000001</v>
      </c>
      <c r="H65" s="62"/>
      <c r="I65" s="63"/>
      <c r="J65" s="54"/>
      <c r="K65" s="36"/>
    </row>
    <row r="66" spans="1:11" ht="15.75">
      <c r="A66" s="35" t="s">
        <v>80</v>
      </c>
      <c r="B66" s="34">
        <v>506191.29790000001</v>
      </c>
      <c r="C66" s="34">
        <f t="shared" si="0"/>
        <v>325895.5</v>
      </c>
      <c r="D66" s="13">
        <v>142530.5</v>
      </c>
      <c r="E66" s="13">
        <v>69692.399999999994</v>
      </c>
      <c r="F66" s="13">
        <v>75306.100000000006</v>
      </c>
      <c r="G66" s="13">
        <v>38366.5</v>
      </c>
      <c r="H66" s="62"/>
      <c r="I66" s="63"/>
      <c r="J66" s="54"/>
      <c r="K66" s="36"/>
    </row>
    <row r="67" spans="1:11" ht="15.75">
      <c r="A67" s="35" t="s">
        <v>81</v>
      </c>
      <c r="B67" s="34">
        <v>607861.40946</v>
      </c>
      <c r="C67" s="34">
        <f t="shared" si="0"/>
        <v>356091.3</v>
      </c>
      <c r="D67" s="13">
        <v>167653.79999999999</v>
      </c>
      <c r="E67" s="13">
        <v>56190.7</v>
      </c>
      <c r="F67" s="13">
        <v>95160.5</v>
      </c>
      <c r="G67" s="13">
        <v>37086.300000000003</v>
      </c>
      <c r="H67" s="62"/>
      <c r="I67" s="63"/>
      <c r="J67" s="54"/>
      <c r="K67" s="36"/>
    </row>
    <row r="68" spans="1:11" ht="15.75">
      <c r="A68" s="35" t="s">
        <v>82</v>
      </c>
      <c r="B68" s="34">
        <v>605186</v>
      </c>
      <c r="C68" s="34">
        <f t="shared" si="0"/>
        <v>405957.80000000005</v>
      </c>
      <c r="D68" s="13">
        <v>30892.799999999999</v>
      </c>
      <c r="E68" s="13">
        <v>219395.7</v>
      </c>
      <c r="F68" s="13">
        <v>88873.400000000009</v>
      </c>
      <c r="G68" s="13">
        <v>66795.899999999994</v>
      </c>
      <c r="H68" s="62"/>
      <c r="I68" s="63"/>
      <c r="J68" s="54"/>
      <c r="K68" s="36"/>
    </row>
    <row r="69" spans="1:11" ht="15.75">
      <c r="A69" s="35" t="s">
        <v>83</v>
      </c>
      <c r="B69" s="34">
        <v>746894.25066899997</v>
      </c>
      <c r="C69" s="34">
        <f t="shared" si="0"/>
        <v>439868.80000000005</v>
      </c>
      <c r="D69" s="13">
        <v>25711.9</v>
      </c>
      <c r="E69" s="13">
        <v>219986.6</v>
      </c>
      <c r="F69" s="13">
        <v>87533.200000000012</v>
      </c>
      <c r="G69" s="13">
        <v>106637.1</v>
      </c>
      <c r="H69" s="62"/>
      <c r="I69" s="63"/>
      <c r="J69" s="54"/>
      <c r="K69" s="36"/>
    </row>
    <row r="70" spans="1:11" ht="15.75">
      <c r="A70" s="35" t="s">
        <v>84</v>
      </c>
      <c r="B70" s="34">
        <v>650686.71956200001</v>
      </c>
      <c r="C70" s="34">
        <f>SUM(D70:G70)</f>
        <v>534567.39999999991</v>
      </c>
      <c r="D70" s="13">
        <v>5899.2999999999993</v>
      </c>
      <c r="E70" s="13">
        <v>238294.1</v>
      </c>
      <c r="F70" s="13">
        <v>125221.7</v>
      </c>
      <c r="G70" s="13">
        <v>165152.29999999999</v>
      </c>
      <c r="H70" s="62"/>
      <c r="I70" s="63"/>
      <c r="J70" s="54"/>
      <c r="K70" s="36"/>
    </row>
    <row r="71" spans="1:11" ht="15.75">
      <c r="A71" s="35" t="s">
        <v>85</v>
      </c>
      <c r="B71" s="34">
        <v>595227</v>
      </c>
      <c r="C71" s="34">
        <f>SUM(D71:J71)</f>
        <v>643840.6</v>
      </c>
      <c r="D71" s="13">
        <v>1729</v>
      </c>
      <c r="E71" s="13">
        <v>250705.7</v>
      </c>
      <c r="F71" s="19" t="s">
        <v>123</v>
      </c>
      <c r="G71" s="13" t="s">
        <v>123</v>
      </c>
      <c r="H71" s="13">
        <v>182531.4</v>
      </c>
      <c r="I71" s="13">
        <v>644.20000000000005</v>
      </c>
      <c r="J71" s="94">
        <v>208230.3</v>
      </c>
      <c r="K71" s="36"/>
    </row>
    <row r="72" spans="1:11" ht="15.75">
      <c r="A72" s="35" t="s">
        <v>86</v>
      </c>
      <c r="B72" s="34">
        <v>883100</v>
      </c>
      <c r="C72" s="34">
        <f t="shared" ref="C72:C73" si="1">SUM(D72:J72)</f>
        <v>622627.60000000009</v>
      </c>
      <c r="D72" s="13">
        <v>339</v>
      </c>
      <c r="E72" s="13">
        <v>258182.2</v>
      </c>
      <c r="F72" s="19" t="s">
        <v>123</v>
      </c>
      <c r="G72" s="13" t="s">
        <v>123</v>
      </c>
      <c r="H72" s="13">
        <v>210676.1</v>
      </c>
      <c r="I72" s="13">
        <v>599.4</v>
      </c>
      <c r="J72" s="94">
        <v>152830.9</v>
      </c>
      <c r="K72" s="36"/>
    </row>
    <row r="73" spans="1:11" ht="15.75">
      <c r="A73" s="35" t="s">
        <v>87</v>
      </c>
      <c r="B73" s="34">
        <v>948981.6</v>
      </c>
      <c r="C73" s="34">
        <f t="shared" si="1"/>
        <v>661456.80000000005</v>
      </c>
      <c r="D73" s="34">
        <f>-361.4+-2.9</f>
        <v>-364.29999999999995</v>
      </c>
      <c r="E73" s="13">
        <v>281176.2</v>
      </c>
      <c r="F73" s="34" t="s">
        <v>123</v>
      </c>
      <c r="G73" s="34" t="s">
        <v>123</v>
      </c>
      <c r="H73" s="13">
        <v>176061.6</v>
      </c>
      <c r="I73" s="13">
        <v>927</v>
      </c>
      <c r="J73" s="94">
        <v>203656.3</v>
      </c>
      <c r="K73" s="36"/>
    </row>
    <row r="74" spans="1:11" ht="15.75">
      <c r="A74" s="95" t="s">
        <v>124</v>
      </c>
      <c r="B74" s="97">
        <v>1129494</v>
      </c>
      <c r="C74" s="34">
        <v>739260</v>
      </c>
      <c r="D74" t="s">
        <v>123</v>
      </c>
      <c r="E74" s="100">
        <v>440392</v>
      </c>
      <c r="H74" s="98">
        <v>148522</v>
      </c>
      <c r="I74" s="99">
        <v>1172</v>
      </c>
      <c r="J74" s="98">
        <f>C74-H74-I74-E74</f>
        <v>149174</v>
      </c>
      <c r="K74" s="36"/>
    </row>
    <row r="76" spans="1:11" ht="15.75">
      <c r="A76" s="96" t="s">
        <v>125</v>
      </c>
    </row>
  </sheetData>
  <mergeCells count="2">
    <mergeCell ref="D1:E1"/>
    <mergeCell ref="F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3B01-AB27-4FAC-A022-61210F0D0C20}">
  <dimension ref="A1:J91"/>
  <sheetViews>
    <sheetView topLeftCell="A63" workbookViewId="0">
      <selection activeCell="J80" sqref="J80:J81"/>
    </sheetView>
  </sheetViews>
  <sheetFormatPr defaultRowHeight="15"/>
  <cols>
    <col min="2" max="2" width="10.140625" bestFit="1" customWidth="1"/>
    <col min="10" max="10" width="13.7109375" bestFit="1" customWidth="1"/>
  </cols>
  <sheetData>
    <row r="1" spans="1:10" ht="15.75">
      <c r="A1" s="116" t="s">
        <v>126</v>
      </c>
      <c r="B1" s="116"/>
      <c r="C1" s="116"/>
      <c r="D1" s="116"/>
      <c r="E1" s="116"/>
      <c r="F1" s="116"/>
      <c r="G1" s="116"/>
      <c r="H1" s="116"/>
      <c r="I1" s="116"/>
      <c r="J1" s="116"/>
    </row>
    <row r="2" spans="1:10" ht="15.75">
      <c r="A2" s="117" t="s">
        <v>127</v>
      </c>
      <c r="B2" s="117"/>
      <c r="C2" s="117"/>
      <c r="D2" s="117"/>
      <c r="E2" s="117"/>
      <c r="F2" s="117"/>
      <c r="G2" s="117"/>
      <c r="H2" s="117"/>
      <c r="I2" s="117"/>
      <c r="J2" s="117"/>
    </row>
    <row r="3" spans="1:10" ht="63">
      <c r="A3" s="78" t="s">
        <v>4</v>
      </c>
      <c r="B3" s="79" t="s">
        <v>128</v>
      </c>
      <c r="C3" s="79" t="s">
        <v>129</v>
      </c>
      <c r="D3" s="79" t="s">
        <v>130</v>
      </c>
      <c r="E3" s="79" t="s">
        <v>131</v>
      </c>
      <c r="F3" s="79" t="s">
        <v>132</v>
      </c>
      <c r="G3" s="79" t="s">
        <v>133</v>
      </c>
      <c r="H3" s="79" t="s">
        <v>134</v>
      </c>
      <c r="I3" s="79" t="s">
        <v>135</v>
      </c>
      <c r="J3" s="79" t="s">
        <v>106</v>
      </c>
    </row>
    <row r="4" spans="1:10" ht="15.75">
      <c r="A4" s="80" t="s">
        <v>136</v>
      </c>
      <c r="B4" s="81" t="s">
        <v>137</v>
      </c>
      <c r="C4" s="81" t="s">
        <v>138</v>
      </c>
      <c r="D4" s="81" t="s">
        <v>139</v>
      </c>
      <c r="E4" s="81" t="s">
        <v>140</v>
      </c>
      <c r="F4" s="81" t="s">
        <v>141</v>
      </c>
      <c r="G4" s="81" t="s">
        <v>142</v>
      </c>
      <c r="H4" s="81" t="s">
        <v>143</v>
      </c>
      <c r="I4" s="81" t="s">
        <v>144</v>
      </c>
      <c r="J4" s="81" t="s">
        <v>145</v>
      </c>
    </row>
    <row r="5" spans="1:10" ht="15.75">
      <c r="A5" s="118" t="s">
        <v>146</v>
      </c>
      <c r="B5" s="118"/>
      <c r="C5" s="118"/>
      <c r="D5" s="118"/>
      <c r="E5" s="118"/>
      <c r="F5" s="118"/>
      <c r="G5" s="118"/>
      <c r="H5" s="118"/>
      <c r="I5" s="118"/>
      <c r="J5" s="118"/>
    </row>
    <row r="6" spans="1:10" ht="15.75">
      <c r="A6" s="82" t="s">
        <v>147</v>
      </c>
      <c r="B6" s="83">
        <v>9108.7020007872397</v>
      </c>
      <c r="C6" s="83">
        <v>568.57204429676347</v>
      </c>
      <c r="D6" s="83">
        <v>1168.9793564830784</v>
      </c>
      <c r="E6" s="83">
        <v>370.12575533782518</v>
      </c>
      <c r="F6" s="84" t="s">
        <v>148</v>
      </c>
      <c r="G6" s="83">
        <v>736</v>
      </c>
      <c r="H6" s="83">
        <v>711</v>
      </c>
      <c r="I6" s="83">
        <v>-1019.7492630492379</v>
      </c>
      <c r="J6" s="83">
        <v>10221.629893855699</v>
      </c>
    </row>
    <row r="7" spans="1:10" ht="15.75">
      <c r="A7" s="82" t="s">
        <v>149</v>
      </c>
      <c r="B7" s="83">
        <v>9994.388008544287</v>
      </c>
      <c r="C7" s="83">
        <v>596.62658595614323</v>
      </c>
      <c r="D7" s="83">
        <v>1255.8038625883994</v>
      </c>
      <c r="E7" s="83">
        <v>447.10631183316031</v>
      </c>
      <c r="F7" s="85" t="s">
        <v>148</v>
      </c>
      <c r="G7" s="83">
        <v>846</v>
      </c>
      <c r="H7" s="83">
        <v>1038</v>
      </c>
      <c r="I7" s="83">
        <v>-1238.5777103206747</v>
      </c>
      <c r="J7" s="83">
        <v>10863.347058601315</v>
      </c>
    </row>
    <row r="8" spans="1:10" ht="15.75">
      <c r="A8" s="82" t="s">
        <v>16</v>
      </c>
      <c r="B8" s="83">
        <v>9971.3674756886103</v>
      </c>
      <c r="C8" s="83">
        <v>618.13506789500104</v>
      </c>
      <c r="D8" s="83">
        <v>1179.849768376635</v>
      </c>
      <c r="E8" s="83">
        <v>-56.681986903902299</v>
      </c>
      <c r="F8" s="85" t="s">
        <v>148</v>
      </c>
      <c r="G8" s="83">
        <v>715</v>
      </c>
      <c r="H8" s="83">
        <v>702</v>
      </c>
      <c r="I8" s="83">
        <v>-1062.2369346550222</v>
      </c>
      <c r="J8" s="83">
        <v>10663.43339040132</v>
      </c>
    </row>
    <row r="9" spans="1:10" ht="15.75">
      <c r="A9" s="82" t="s">
        <v>17</v>
      </c>
      <c r="B9" s="83">
        <v>10850.07317088259</v>
      </c>
      <c r="C9" s="83">
        <v>652.73566927490276</v>
      </c>
      <c r="D9" s="83">
        <v>1165.6778910232283</v>
      </c>
      <c r="E9" s="83">
        <v>-163.79476752208006</v>
      </c>
      <c r="F9" s="85" t="s">
        <v>148</v>
      </c>
      <c r="G9" s="83">
        <v>644</v>
      </c>
      <c r="H9" s="83">
        <v>652</v>
      </c>
      <c r="I9" s="83">
        <v>-889.98663617482634</v>
      </c>
      <c r="J9" s="83">
        <v>11606.705327483814</v>
      </c>
    </row>
    <row r="10" spans="1:10" ht="15.75">
      <c r="A10" s="82" t="s">
        <v>18</v>
      </c>
      <c r="B10" s="83">
        <v>10098.195326050225</v>
      </c>
      <c r="C10" s="83">
        <v>680.79021093428264</v>
      </c>
      <c r="D10" s="83">
        <v>1363.3178491602255</v>
      </c>
      <c r="E10" s="83">
        <v>80.97864155443078</v>
      </c>
      <c r="F10" s="85" t="s">
        <v>148</v>
      </c>
      <c r="G10" s="83">
        <v>705</v>
      </c>
      <c r="H10" s="83">
        <v>750</v>
      </c>
      <c r="I10" s="83">
        <v>-1201.1605900294562</v>
      </c>
      <c r="J10" s="83">
        <v>10977.121437669708</v>
      </c>
    </row>
    <row r="11" spans="1:10" ht="15.75">
      <c r="A11" s="82" t="s">
        <v>19</v>
      </c>
      <c r="B11" s="83">
        <v>10100.346692938532</v>
      </c>
      <c r="C11" s="83">
        <v>729.41808314387424</v>
      </c>
      <c r="D11" s="83">
        <v>1645.6862352221724</v>
      </c>
      <c r="E11" s="83">
        <v>305.40292985431728</v>
      </c>
      <c r="F11" s="85" t="s">
        <v>148</v>
      </c>
      <c r="G11" s="83">
        <v>757</v>
      </c>
      <c r="H11" s="83">
        <v>839</v>
      </c>
      <c r="I11" s="83">
        <v>-1524.0720727706121</v>
      </c>
      <c r="J11" s="83">
        <v>11174.781868388283</v>
      </c>
    </row>
    <row r="12" spans="1:10" ht="15.75">
      <c r="A12" s="82" t="s">
        <v>20</v>
      </c>
      <c r="B12" s="83">
        <v>11912.82151254671</v>
      </c>
      <c r="C12" s="83">
        <v>804.23019423555365</v>
      </c>
      <c r="D12" s="83">
        <v>2052.1101049604713</v>
      </c>
      <c r="E12" s="83">
        <v>457.07425336415781</v>
      </c>
      <c r="F12" s="85" t="s">
        <v>148</v>
      </c>
      <c r="G12" s="83">
        <v>767</v>
      </c>
      <c r="H12" s="83">
        <v>1174</v>
      </c>
      <c r="I12" s="83">
        <v>-1505.3267453182725</v>
      </c>
      <c r="J12" s="83">
        <v>13313.90931978862</v>
      </c>
    </row>
    <row r="13" spans="1:10" ht="15.75">
      <c r="A13" s="82" t="s">
        <v>22</v>
      </c>
      <c r="B13" s="83">
        <v>12083.643309748053</v>
      </c>
      <c r="C13" s="83">
        <v>939.82714558922248</v>
      </c>
      <c r="D13" s="83">
        <v>2052.8078549506017</v>
      </c>
      <c r="E13" s="83">
        <v>317.01844499868793</v>
      </c>
      <c r="F13" s="85" t="s">
        <v>148</v>
      </c>
      <c r="G13" s="83">
        <v>800</v>
      </c>
      <c r="H13" s="83">
        <v>1304</v>
      </c>
      <c r="I13" s="83">
        <v>-1178.8554283848534</v>
      </c>
      <c r="J13" s="83">
        <v>13710.441326901713</v>
      </c>
    </row>
    <row r="14" spans="1:10" ht="15.75">
      <c r="A14" s="82" t="s">
        <v>23</v>
      </c>
      <c r="B14" s="83">
        <v>13718.379733782394</v>
      </c>
      <c r="C14" s="83">
        <v>1008.0931969603799</v>
      </c>
      <c r="D14" s="83">
        <v>2058.0225260169846</v>
      </c>
      <c r="E14" s="83">
        <v>32.737937344729602</v>
      </c>
      <c r="F14" s="85" t="s">
        <v>148</v>
      </c>
      <c r="G14" s="83">
        <v>719</v>
      </c>
      <c r="H14" s="83">
        <v>1104</v>
      </c>
      <c r="I14" s="83">
        <v>-1148.7652029655146</v>
      </c>
      <c r="J14" s="83">
        <v>15283.468191138974</v>
      </c>
    </row>
    <row r="15" spans="1:10" ht="15.75">
      <c r="A15" s="82" t="s">
        <v>24</v>
      </c>
      <c r="B15" s="83">
        <v>14259.893635582979</v>
      </c>
      <c r="C15" s="83">
        <v>1062.3319775018476</v>
      </c>
      <c r="D15" s="83">
        <v>2243.9839482231423</v>
      </c>
      <c r="E15" s="83">
        <v>247.30164893677991</v>
      </c>
      <c r="F15" s="85" t="s">
        <v>148</v>
      </c>
      <c r="G15" s="83">
        <v>779</v>
      </c>
      <c r="H15" s="83">
        <v>1010</v>
      </c>
      <c r="I15" s="83">
        <v>-1480.7652145595912</v>
      </c>
      <c r="J15" s="83">
        <v>16101.745995685158</v>
      </c>
    </row>
    <row r="16" spans="1:10" ht="15.75">
      <c r="A16" s="82" t="s">
        <v>25</v>
      </c>
      <c r="B16" s="83">
        <v>15408.634661680648</v>
      </c>
      <c r="C16" s="83">
        <v>1159.1209599895346</v>
      </c>
      <c r="D16" s="83">
        <v>2549.0476637205938</v>
      </c>
      <c r="E16" s="83">
        <v>612.83138108858782</v>
      </c>
      <c r="F16" s="85" t="s">
        <v>148</v>
      </c>
      <c r="G16" s="83">
        <v>787</v>
      </c>
      <c r="H16" s="83">
        <v>1205</v>
      </c>
      <c r="I16" s="83">
        <v>-1678.3742638251133</v>
      </c>
      <c r="J16" s="83">
        <v>17633.26040265425</v>
      </c>
    </row>
    <row r="17" spans="1:10" ht="15.75">
      <c r="A17" s="82" t="s">
        <v>26</v>
      </c>
      <c r="B17" s="83">
        <v>16112.376252101936</v>
      </c>
      <c r="C17" s="83">
        <v>1288.0679050581311</v>
      </c>
      <c r="D17" s="83">
        <v>2943.5426789199009</v>
      </c>
      <c r="E17" s="83">
        <v>655.0294337460557</v>
      </c>
      <c r="F17" s="85" t="s">
        <v>148</v>
      </c>
      <c r="G17" s="83">
        <v>804</v>
      </c>
      <c r="H17" s="83">
        <v>1113</v>
      </c>
      <c r="I17" s="83">
        <v>-2007.9226737983554</v>
      </c>
      <c r="J17" s="83">
        <v>18682.093596027669</v>
      </c>
    </row>
    <row r="18" spans="1:10" ht="15.75">
      <c r="A18" s="82" t="s">
        <v>27</v>
      </c>
      <c r="B18" s="83">
        <v>16969.146215205445</v>
      </c>
      <c r="C18" s="83">
        <v>1561.8970329016195</v>
      </c>
      <c r="D18" s="83">
        <v>3205.5521054571677</v>
      </c>
      <c r="E18" s="83">
        <v>429.88243310297389</v>
      </c>
      <c r="F18" s="85" t="s">
        <v>148</v>
      </c>
      <c r="G18" s="83">
        <v>837</v>
      </c>
      <c r="H18" s="83">
        <v>1211</v>
      </c>
      <c r="I18" s="83">
        <v>-1715.6017403721198</v>
      </c>
      <c r="J18" s="83">
        <v>20076.876046295089</v>
      </c>
    </row>
    <row r="19" spans="1:10" ht="15.75">
      <c r="A19" s="82" t="s">
        <v>28</v>
      </c>
      <c r="B19" s="83">
        <v>18839.492992432497</v>
      </c>
      <c r="C19" s="83">
        <v>2007.2114610041592</v>
      </c>
      <c r="D19" s="83">
        <v>3768.7011011791978</v>
      </c>
      <c r="E19" s="83">
        <v>611.27818609003543</v>
      </c>
      <c r="F19" s="85" t="s">
        <v>148</v>
      </c>
      <c r="G19" s="83">
        <v>987</v>
      </c>
      <c r="H19" s="83">
        <v>1362</v>
      </c>
      <c r="I19" s="83">
        <v>-1793.6480088880671</v>
      </c>
      <c r="J19" s="83">
        <v>23058.035731817825</v>
      </c>
    </row>
    <row r="20" spans="1:10" ht="15.75">
      <c r="A20" s="82" t="s">
        <v>29</v>
      </c>
      <c r="B20" s="83">
        <v>22178.723223491907</v>
      </c>
      <c r="C20" s="83">
        <v>2163.0646327815316</v>
      </c>
      <c r="D20" s="83">
        <v>4380.2540606416351</v>
      </c>
      <c r="E20" s="83">
        <v>872.36152384320997</v>
      </c>
      <c r="F20" s="85" t="s">
        <v>148</v>
      </c>
      <c r="G20" s="83">
        <v>1002</v>
      </c>
      <c r="H20" s="83">
        <v>1529</v>
      </c>
      <c r="I20" s="83">
        <v>-2172.0541738364809</v>
      </c>
      <c r="J20" s="83">
        <v>26895.349266921799</v>
      </c>
    </row>
    <row r="21" spans="1:10" ht="15.75">
      <c r="A21" s="82" t="s">
        <v>30</v>
      </c>
      <c r="B21" s="83">
        <v>23410.507161625275</v>
      </c>
      <c r="C21" s="83">
        <v>2492.18859304735</v>
      </c>
      <c r="D21" s="83">
        <v>4855.2690744554293</v>
      </c>
      <c r="E21" s="83">
        <v>832.96372907305476</v>
      </c>
      <c r="F21" s="85" t="s">
        <v>148</v>
      </c>
      <c r="G21" s="83">
        <v>938</v>
      </c>
      <c r="H21" s="83">
        <v>1478</v>
      </c>
      <c r="I21" s="83">
        <v>-2690.9068096839765</v>
      </c>
      <c r="J21" s="83">
        <v>28360.021748517131</v>
      </c>
    </row>
    <row r="22" spans="1:10" ht="15.75">
      <c r="A22" s="82" t="s">
        <v>31</v>
      </c>
      <c r="B22" s="83">
        <v>27264.555066214358</v>
      </c>
      <c r="C22" s="83">
        <v>2731.1750304104135</v>
      </c>
      <c r="D22" s="83">
        <v>5371.9957627561153</v>
      </c>
      <c r="E22" s="83">
        <v>521.99573738166441</v>
      </c>
      <c r="F22" s="85" t="s">
        <v>148</v>
      </c>
      <c r="G22" s="83">
        <v>1330</v>
      </c>
      <c r="H22" s="83">
        <v>2142</v>
      </c>
      <c r="I22" s="83">
        <v>-2971.8981730252381</v>
      </c>
      <c r="J22" s="83">
        <v>32105.823423737314</v>
      </c>
    </row>
    <row r="23" spans="1:10" ht="15.75">
      <c r="A23" s="82" t="s">
        <v>32</v>
      </c>
      <c r="B23" s="83">
        <v>32491.135227021066</v>
      </c>
      <c r="C23" s="83">
        <v>3053.6585878146252</v>
      </c>
      <c r="D23" s="83">
        <v>6042.063970511058</v>
      </c>
      <c r="E23" s="83">
        <v>800.43233158107148</v>
      </c>
      <c r="F23" s="85" t="s">
        <v>148</v>
      </c>
      <c r="G23" s="83">
        <v>1517</v>
      </c>
      <c r="H23" s="83">
        <v>2236</v>
      </c>
      <c r="I23" s="83">
        <v>-4067.0834643431081</v>
      </c>
      <c r="J23" s="83">
        <v>37601.206652584711</v>
      </c>
    </row>
    <row r="24" spans="1:10" ht="15.75">
      <c r="A24" s="82" t="s">
        <v>33</v>
      </c>
      <c r="B24" s="83">
        <v>32506.249140372391</v>
      </c>
      <c r="C24" s="83">
        <v>3343.66402667701</v>
      </c>
      <c r="D24" s="83">
        <v>6453.3016984961059</v>
      </c>
      <c r="E24" s="83">
        <v>610.61392237945847</v>
      </c>
      <c r="F24" s="85" t="s">
        <v>148</v>
      </c>
      <c r="G24" s="83">
        <v>1608</v>
      </c>
      <c r="H24" s="83">
        <v>1968</v>
      </c>
      <c r="I24" s="83">
        <v>-2739.7368848077022</v>
      </c>
      <c r="J24" s="83">
        <v>39814.091903117267</v>
      </c>
    </row>
    <row r="25" spans="1:10" ht="15.75">
      <c r="A25" s="82" t="s">
        <v>34</v>
      </c>
      <c r="B25" s="83">
        <v>35163.464031453055</v>
      </c>
      <c r="C25" s="83">
        <v>3747.8395975703775</v>
      </c>
      <c r="D25" s="83">
        <v>7067.9865779370466</v>
      </c>
      <c r="E25" s="83">
        <v>664.72491010288343</v>
      </c>
      <c r="F25" s="85" t="s">
        <v>148</v>
      </c>
      <c r="G25" s="83">
        <v>1628</v>
      </c>
      <c r="H25" s="83">
        <v>1767</v>
      </c>
      <c r="I25" s="83">
        <v>-2669.018854425929</v>
      </c>
      <c r="J25" s="83">
        <v>43835.996262637433</v>
      </c>
    </row>
    <row r="26" spans="1:10" ht="15.75">
      <c r="A26" s="82" t="s">
        <v>35</v>
      </c>
      <c r="B26" s="83">
        <v>37305.86124900404</v>
      </c>
      <c r="C26" s="83">
        <v>4188.8189652107267</v>
      </c>
      <c r="D26" s="83">
        <v>7273.5421073264242</v>
      </c>
      <c r="E26" s="83">
        <v>1252.4820854935201</v>
      </c>
      <c r="F26" s="85" t="s">
        <v>148</v>
      </c>
      <c r="G26" s="83">
        <v>1771</v>
      </c>
      <c r="H26" s="83">
        <v>1816</v>
      </c>
      <c r="I26" s="83">
        <v>-3158.8421161464648</v>
      </c>
      <c r="J26" s="83">
        <v>46816.862290888239</v>
      </c>
    </row>
    <row r="27" spans="1:10" ht="15.75">
      <c r="A27" s="82" t="s">
        <v>36</v>
      </c>
      <c r="B27" s="83">
        <v>40236.071199993086</v>
      </c>
      <c r="C27" s="83">
        <v>4848.4965377235249</v>
      </c>
      <c r="D27" s="83">
        <v>8312.7383469594843</v>
      </c>
      <c r="E27" s="83">
        <v>1312.0968196414581</v>
      </c>
      <c r="F27" s="85" t="s">
        <v>148</v>
      </c>
      <c r="G27" s="83">
        <v>1838</v>
      </c>
      <c r="H27" s="83">
        <v>2006</v>
      </c>
      <c r="I27" s="83">
        <v>-4421.4916586818945</v>
      </c>
      <c r="J27" s="83">
        <v>50119.911245635667</v>
      </c>
    </row>
    <row r="28" spans="1:10" ht="15.75">
      <c r="A28" s="82" t="s">
        <v>37</v>
      </c>
      <c r="B28" s="83">
        <v>44347.055631554766</v>
      </c>
      <c r="C28" s="83">
        <v>5156.718474969457</v>
      </c>
      <c r="D28" s="83">
        <v>9420.674105250393</v>
      </c>
      <c r="E28" s="83">
        <v>1378.9229243914003</v>
      </c>
      <c r="F28" s="85" t="s">
        <v>148</v>
      </c>
      <c r="G28" s="83">
        <v>2225</v>
      </c>
      <c r="H28" s="83">
        <v>2049</v>
      </c>
      <c r="I28" s="83">
        <v>-5234.0345136315882</v>
      </c>
      <c r="J28" s="83">
        <v>55245.336622534429</v>
      </c>
    </row>
    <row r="29" spans="1:10" ht="15.75">
      <c r="A29" s="82" t="s">
        <v>38</v>
      </c>
      <c r="B29" s="83">
        <v>53460.745382406589</v>
      </c>
      <c r="C29" s="83">
        <v>5653.1650872168047</v>
      </c>
      <c r="D29" s="83">
        <v>10696.162956404649</v>
      </c>
      <c r="E29" s="83">
        <v>1878.3499242770527</v>
      </c>
      <c r="F29" s="85" t="s">
        <v>148</v>
      </c>
      <c r="G29" s="83">
        <v>2830</v>
      </c>
      <c r="H29" s="83">
        <v>3176</v>
      </c>
      <c r="I29" s="83">
        <v>-4101.7668752090831</v>
      </c>
      <c r="J29" s="83">
        <v>67240.65647509601</v>
      </c>
    </row>
    <row r="30" spans="1:10" ht="15.75">
      <c r="A30" s="82" t="s">
        <v>39</v>
      </c>
      <c r="B30" s="83">
        <v>64770.675667123505</v>
      </c>
      <c r="C30" s="83">
        <v>6858.757214663392</v>
      </c>
      <c r="D30" s="83">
        <v>13180.242276700454</v>
      </c>
      <c r="E30" s="83">
        <v>4688.9222514304993</v>
      </c>
      <c r="F30" s="85" t="s">
        <v>148</v>
      </c>
      <c r="G30" s="83">
        <v>3835</v>
      </c>
      <c r="H30" s="83">
        <v>4779</v>
      </c>
      <c r="I30" s="83">
        <v>-9176.7213111403544</v>
      </c>
      <c r="J30" s="83">
        <v>79377.876098777488</v>
      </c>
    </row>
    <row r="31" spans="1:10" ht="15.75">
      <c r="A31" s="82" t="s">
        <v>40</v>
      </c>
      <c r="B31" s="83">
        <v>66239.559120955877</v>
      </c>
      <c r="C31" s="83">
        <v>8084.6642790851747</v>
      </c>
      <c r="D31" s="83">
        <v>15095.139060768553</v>
      </c>
      <c r="E31" s="83">
        <v>1559.7247812284916</v>
      </c>
      <c r="F31" s="85" t="s">
        <v>148</v>
      </c>
      <c r="G31" s="83">
        <v>4812</v>
      </c>
      <c r="H31" s="83">
        <v>5664</v>
      </c>
      <c r="I31" s="83">
        <v>-4914.6375558387517</v>
      </c>
      <c r="J31" s="83">
        <v>85212.449686199354</v>
      </c>
    </row>
    <row r="32" spans="1:10" ht="15.75">
      <c r="A32" s="82" t="s">
        <v>41</v>
      </c>
      <c r="B32" s="83">
        <v>68867.490804918329</v>
      </c>
      <c r="C32" s="83">
        <v>8978.9561234735247</v>
      </c>
      <c r="D32" s="83">
        <v>16975.014195616121</v>
      </c>
      <c r="E32" s="83">
        <v>854.14623754654599</v>
      </c>
      <c r="F32" s="85" t="s">
        <v>148</v>
      </c>
      <c r="G32" s="83">
        <v>6139</v>
      </c>
      <c r="H32" s="83">
        <v>5614</v>
      </c>
      <c r="I32" s="83">
        <v>-4388.9242470041208</v>
      </c>
      <c r="J32" s="83">
        <v>91811.683114550411</v>
      </c>
    </row>
    <row r="33" spans="1:10" ht="15.75">
      <c r="A33" s="82" t="s">
        <v>42</v>
      </c>
      <c r="B33" s="83">
        <v>79303.647974011488</v>
      </c>
      <c r="C33" s="83">
        <v>9580.3289454068654</v>
      </c>
      <c r="D33" s="83">
        <v>19546.219766837017</v>
      </c>
      <c r="E33" s="83">
        <v>2398.178942985659</v>
      </c>
      <c r="F33" s="85" t="s">
        <v>148</v>
      </c>
      <c r="G33" s="83">
        <v>6640</v>
      </c>
      <c r="H33" s="83">
        <v>6517</v>
      </c>
      <c r="I33" s="83">
        <v>-6927.855760622886</v>
      </c>
      <c r="J33" s="83">
        <v>104023.51986861814</v>
      </c>
    </row>
    <row r="34" spans="1:10" ht="15.75">
      <c r="A34" s="82" t="s">
        <v>43</v>
      </c>
      <c r="B34" s="83">
        <v>86248.491158947509</v>
      </c>
      <c r="C34" s="83">
        <v>10635.736199332332</v>
      </c>
      <c r="D34" s="83">
        <v>21849.835931421145</v>
      </c>
      <c r="E34" s="83">
        <v>3671.041081757176</v>
      </c>
      <c r="F34" s="85" t="s">
        <v>148</v>
      </c>
      <c r="G34" s="83">
        <v>7115</v>
      </c>
      <c r="H34" s="83">
        <v>7423</v>
      </c>
      <c r="I34" s="83">
        <v>-9425.7360357760772</v>
      </c>
      <c r="J34" s="83">
        <v>112671.36833568208</v>
      </c>
    </row>
    <row r="35" spans="1:10" ht="15.75">
      <c r="A35" s="82" t="s">
        <v>44</v>
      </c>
      <c r="B35" s="83">
        <v>93656.197940267986</v>
      </c>
      <c r="C35" s="83">
        <v>12226.146522656027</v>
      </c>
      <c r="D35" s="83">
        <v>25150.233980975052</v>
      </c>
      <c r="E35" s="83">
        <v>4004.72773102465</v>
      </c>
      <c r="F35" s="85" t="s">
        <v>148</v>
      </c>
      <c r="G35" s="83">
        <v>8340</v>
      </c>
      <c r="H35" s="83">
        <v>10094</v>
      </c>
      <c r="I35" s="83">
        <v>-9721.1269056545716</v>
      </c>
      <c r="J35" s="83">
        <v>123562.17926926915</v>
      </c>
    </row>
    <row r="36" spans="1:10" ht="15.75">
      <c r="A36" s="82" t="s">
        <v>45</v>
      </c>
      <c r="B36" s="83">
        <v>114482.76647024143</v>
      </c>
      <c r="C36" s="83">
        <v>14194.332474767516</v>
      </c>
      <c r="D36" s="83">
        <v>28936.443177849611</v>
      </c>
      <c r="E36" s="83">
        <v>-178.29418790463944</v>
      </c>
      <c r="F36" s="85" t="s">
        <v>148</v>
      </c>
      <c r="G36" s="83">
        <v>9029</v>
      </c>
      <c r="H36" s="83">
        <v>13596</v>
      </c>
      <c r="I36" s="83">
        <v>-5805.3795625129133</v>
      </c>
      <c r="J36" s="83">
        <v>147062.86837244104</v>
      </c>
    </row>
    <row r="37" spans="1:10" ht="15.75">
      <c r="A37" s="82" t="s">
        <v>46</v>
      </c>
      <c r="B37" s="83">
        <v>131555.48568384029</v>
      </c>
      <c r="C37" s="83">
        <v>16631.656763962896</v>
      </c>
      <c r="D37" s="83">
        <v>34325.748268112431</v>
      </c>
      <c r="E37" s="83">
        <v>9835.9086766876135</v>
      </c>
      <c r="F37" s="85" t="s">
        <v>148</v>
      </c>
      <c r="G37" s="83">
        <v>10256</v>
      </c>
      <c r="H37" s="83">
        <v>14809</v>
      </c>
      <c r="I37" s="83">
        <v>-15020.294070539909</v>
      </c>
      <c r="J37" s="83">
        <v>172775.50532206331</v>
      </c>
    </row>
    <row r="38" spans="1:10" ht="15.75">
      <c r="A38" s="82" t="s">
        <v>47</v>
      </c>
      <c r="B38" s="83">
        <v>145224.75152015479</v>
      </c>
      <c r="C38" s="83">
        <v>19658.961115850376</v>
      </c>
      <c r="D38" s="83">
        <v>40611.505595471652</v>
      </c>
      <c r="E38" s="83">
        <v>7961.4718944452752</v>
      </c>
      <c r="F38" s="85" t="s">
        <v>148</v>
      </c>
      <c r="G38" s="83">
        <v>11563</v>
      </c>
      <c r="H38" s="83">
        <v>15736</v>
      </c>
      <c r="I38" s="83">
        <v>-16029.126718069077</v>
      </c>
      <c r="J38" s="83">
        <v>193254.56340785301</v>
      </c>
    </row>
    <row r="39" spans="1:10" ht="15.75">
      <c r="A39" s="82" t="s">
        <v>48</v>
      </c>
      <c r="B39" s="83">
        <v>170031.72536598778</v>
      </c>
      <c r="C39" s="83">
        <v>22712.51376476165</v>
      </c>
      <c r="D39" s="83">
        <v>46295.672714769025</v>
      </c>
      <c r="E39" s="83">
        <v>1058.9841113832779</v>
      </c>
      <c r="F39" s="85" t="s">
        <v>148</v>
      </c>
      <c r="G39" s="83">
        <v>13139</v>
      </c>
      <c r="H39" s="83">
        <v>17675</v>
      </c>
      <c r="I39" s="83">
        <v>-10488.656993673998</v>
      </c>
      <c r="J39" s="83">
        <v>225074.23896322772</v>
      </c>
    </row>
    <row r="40" spans="1:10" ht="15.75">
      <c r="A40" s="82" t="s">
        <v>49</v>
      </c>
      <c r="B40" s="83">
        <v>188144.07257273863</v>
      </c>
      <c r="C40" s="83">
        <v>26116.390434142704</v>
      </c>
      <c r="D40" s="83">
        <v>52582.330622556467</v>
      </c>
      <c r="E40" s="83">
        <v>6155.8870257607723</v>
      </c>
      <c r="F40" s="85" t="s">
        <v>148</v>
      </c>
      <c r="G40" s="83">
        <v>15846</v>
      </c>
      <c r="H40" s="83">
        <v>19484</v>
      </c>
      <c r="I40" s="83">
        <v>-17172.430869063654</v>
      </c>
      <c r="J40" s="83">
        <v>252188.24978613493</v>
      </c>
    </row>
    <row r="41" spans="1:10" ht="15.75">
      <c r="A41" s="82" t="s">
        <v>50</v>
      </c>
      <c r="B41" s="83">
        <v>207649.89024480991</v>
      </c>
      <c r="C41" s="83">
        <v>31100.123642446244</v>
      </c>
      <c r="D41" s="83">
        <v>62037.813888664721</v>
      </c>
      <c r="E41" s="83">
        <v>13210.289148859349</v>
      </c>
      <c r="F41" s="85" t="s">
        <v>148</v>
      </c>
      <c r="G41" s="83">
        <v>14951</v>
      </c>
      <c r="H41" s="83">
        <v>21754</v>
      </c>
      <c r="I41" s="83">
        <v>-22661.031534361187</v>
      </c>
      <c r="J41" s="83">
        <v>284534.085390419</v>
      </c>
    </row>
    <row r="42" spans="1:10" ht="15.75">
      <c r="A42" s="82" t="s">
        <v>51</v>
      </c>
      <c r="B42" s="83">
        <v>232913.71839723596</v>
      </c>
      <c r="C42" s="83">
        <v>36772.084761823709</v>
      </c>
      <c r="D42" s="83">
        <v>72908.713558400559</v>
      </c>
      <c r="E42" s="83">
        <v>10075.546467376373</v>
      </c>
      <c r="F42" s="85" t="s">
        <v>148</v>
      </c>
      <c r="G42" s="83">
        <v>16543</v>
      </c>
      <c r="H42" s="83">
        <v>22359</v>
      </c>
      <c r="I42" s="83">
        <v>-28488.121900220809</v>
      </c>
      <c r="J42" s="83">
        <v>318365.94128461578</v>
      </c>
    </row>
    <row r="43" spans="1:10" ht="15.75">
      <c r="A43" s="82" t="s">
        <v>52</v>
      </c>
      <c r="B43" s="83">
        <v>258550.89325747901</v>
      </c>
      <c r="C43" s="83">
        <v>43166.889051918122</v>
      </c>
      <c r="D43" s="83">
        <v>88452.844848860521</v>
      </c>
      <c r="E43" s="83">
        <v>5006.4272797633384</v>
      </c>
      <c r="F43" s="85" t="s">
        <v>148</v>
      </c>
      <c r="G43" s="83">
        <v>20281</v>
      </c>
      <c r="H43" s="83">
        <v>25259</v>
      </c>
      <c r="I43" s="83">
        <v>-28334.350908104971</v>
      </c>
      <c r="J43" s="83">
        <v>361864.70352991601</v>
      </c>
    </row>
    <row r="44" spans="1:10" ht="15.75">
      <c r="A44" s="82" t="s">
        <v>53</v>
      </c>
      <c r="B44" s="83">
        <v>301067.29642524634</v>
      </c>
      <c r="C44" s="83">
        <v>49824.828084993685</v>
      </c>
      <c r="D44" s="83">
        <v>101209.3533752564</v>
      </c>
      <c r="E44" s="83">
        <v>11638.554119886652</v>
      </c>
      <c r="F44" s="85" t="s">
        <v>148</v>
      </c>
      <c r="G44" s="83">
        <v>25913</v>
      </c>
      <c r="H44" s="83">
        <v>32010</v>
      </c>
      <c r="I44" s="83">
        <v>-28280.041885809449</v>
      </c>
      <c r="J44" s="83">
        <v>429362.99011957366</v>
      </c>
    </row>
    <row r="45" spans="1:10" ht="15.75">
      <c r="A45" s="82" t="s">
        <v>54</v>
      </c>
      <c r="B45" s="83">
        <v>336274.20833839662</v>
      </c>
      <c r="C45" s="83">
        <v>57041.450710109035</v>
      </c>
      <c r="D45" s="83">
        <v>121231.91944038314</v>
      </c>
      <c r="E45" s="83">
        <v>11267.562426124607</v>
      </c>
      <c r="F45" s="85" t="s">
        <v>148</v>
      </c>
      <c r="G45" s="83">
        <v>34609</v>
      </c>
      <c r="H45" s="83">
        <v>40212</v>
      </c>
      <c r="I45" s="83">
        <v>-26934.527342931018</v>
      </c>
      <c r="J45" s="83">
        <v>493277.61357208237</v>
      </c>
    </row>
    <row r="46" spans="1:10" ht="15.75">
      <c r="A46" s="82" t="s">
        <v>55</v>
      </c>
      <c r="B46" s="83">
        <v>386426.01922359527</v>
      </c>
      <c r="C46" s="83">
        <v>65016.757746622847</v>
      </c>
      <c r="D46" s="83">
        <v>150261.78333966652</v>
      </c>
      <c r="E46" s="83">
        <v>7224.5680707488846</v>
      </c>
      <c r="F46" s="85" t="s">
        <v>148</v>
      </c>
      <c r="G46" s="83">
        <v>40635</v>
      </c>
      <c r="H46" s="83">
        <v>48698</v>
      </c>
      <c r="I46" s="83">
        <v>-24756.922811354743</v>
      </c>
      <c r="J46" s="83">
        <v>576109.2055692788</v>
      </c>
    </row>
    <row r="47" spans="1:10" ht="15.75">
      <c r="A47" s="82" t="s">
        <v>56</v>
      </c>
      <c r="B47" s="83">
        <v>443834.2202755523</v>
      </c>
      <c r="C47" s="83">
        <v>73370.026012034476</v>
      </c>
      <c r="D47" s="83">
        <v>162812.32783275633</v>
      </c>
      <c r="E47" s="83">
        <v>3683.3039836411403</v>
      </c>
      <c r="F47" s="85" t="s">
        <v>148</v>
      </c>
      <c r="G47" s="83">
        <v>56254</v>
      </c>
      <c r="H47" s="83">
        <v>56249</v>
      </c>
      <c r="I47" s="83">
        <v>-21444.39456427109</v>
      </c>
      <c r="J47" s="83">
        <v>662260.48353971308</v>
      </c>
    </row>
    <row r="48" spans="1:10" ht="15.75">
      <c r="A48" s="82" t="s">
        <v>57</v>
      </c>
      <c r="B48" s="83">
        <v>500443.23121606198</v>
      </c>
      <c r="C48" s="83">
        <v>83084.889753615163</v>
      </c>
      <c r="D48" s="83">
        <v>190980.25246766373</v>
      </c>
      <c r="E48" s="83">
        <v>17893.465222205006</v>
      </c>
      <c r="F48" s="85" t="s">
        <v>148</v>
      </c>
      <c r="G48" s="83">
        <v>67312</v>
      </c>
      <c r="H48" s="83">
        <v>73000</v>
      </c>
      <c r="I48" s="83">
        <v>-25517.906923057977</v>
      </c>
      <c r="J48" s="83">
        <v>761195.9317364879</v>
      </c>
    </row>
    <row r="49" spans="1:10" ht="15.75">
      <c r="A49" s="82" t="s">
        <v>58</v>
      </c>
      <c r="B49" s="83">
        <v>573350.68147815322</v>
      </c>
      <c r="C49" s="83">
        <v>96382.512304103177</v>
      </c>
      <c r="D49" s="83">
        <v>207327.75240123135</v>
      </c>
      <c r="E49" s="83">
        <v>-8333.7169996852463</v>
      </c>
      <c r="F49" s="85" t="s">
        <v>148</v>
      </c>
      <c r="G49" s="83">
        <v>86147</v>
      </c>
      <c r="H49" s="83">
        <v>85999</v>
      </c>
      <c r="I49" s="83">
        <v>7117.196193005424</v>
      </c>
      <c r="J49" s="83">
        <v>875992.42537680792</v>
      </c>
    </row>
    <row r="50" spans="1:10" ht="15.75">
      <c r="A50" s="82" t="s">
        <v>59</v>
      </c>
      <c r="B50" s="83">
        <v>666285.05685176805</v>
      </c>
      <c r="C50" s="83">
        <v>107235.29463816401</v>
      </c>
      <c r="D50" s="83">
        <v>240028.94129663435</v>
      </c>
      <c r="E50" s="83">
        <v>30326.452671281058</v>
      </c>
      <c r="F50" s="85" t="s">
        <v>148</v>
      </c>
      <c r="G50" s="83">
        <v>101607</v>
      </c>
      <c r="H50" s="83">
        <v>104710</v>
      </c>
      <c r="I50" s="83">
        <v>-13202.686532651423</v>
      </c>
      <c r="J50" s="83">
        <v>1027570.0589251961</v>
      </c>
    </row>
    <row r="51" spans="1:10" ht="15.75">
      <c r="A51" s="82" t="s">
        <v>60</v>
      </c>
      <c r="B51" s="83">
        <v>767961.72076539113</v>
      </c>
      <c r="C51" s="83">
        <v>127071.63918918243</v>
      </c>
      <c r="D51" s="83">
        <v>303046.38290686585</v>
      </c>
      <c r="E51" s="83">
        <v>48409.143379352266</v>
      </c>
      <c r="F51" s="85" t="s">
        <v>148</v>
      </c>
      <c r="G51" s="83">
        <v>130733</v>
      </c>
      <c r="H51" s="83">
        <v>144953</v>
      </c>
      <c r="I51" s="83">
        <v>-26686.210420866264</v>
      </c>
      <c r="J51" s="83">
        <v>1205582.6758199255</v>
      </c>
    </row>
    <row r="52" spans="1:10" ht="15.75">
      <c r="A52" s="82" t="s">
        <v>61</v>
      </c>
      <c r="B52" s="83">
        <v>900426.49552723288</v>
      </c>
      <c r="C52" s="83">
        <v>144096.89955117687</v>
      </c>
      <c r="D52" s="83">
        <v>342075.64856869541</v>
      </c>
      <c r="E52" s="83">
        <v>-24625.949476080757</v>
      </c>
      <c r="F52" s="85" t="s">
        <v>148</v>
      </c>
      <c r="G52" s="83">
        <v>144854</v>
      </c>
      <c r="H52" s="83">
        <v>161022</v>
      </c>
      <c r="I52" s="83">
        <v>49010.880529824411</v>
      </c>
      <c r="J52" s="83">
        <v>1394815.9747008488</v>
      </c>
    </row>
    <row r="53" spans="1:10" ht="15.75">
      <c r="A53" s="82" t="s">
        <v>62</v>
      </c>
      <c r="B53" s="83">
        <v>987625.63079528569</v>
      </c>
      <c r="C53" s="83">
        <v>170426.23059776123</v>
      </c>
      <c r="D53" s="83">
        <v>391732.80338486534</v>
      </c>
      <c r="E53" s="83">
        <v>5295.4247490321923</v>
      </c>
      <c r="F53" s="85" t="s">
        <v>148</v>
      </c>
      <c r="G53" s="83">
        <v>165203</v>
      </c>
      <c r="H53" s="83">
        <v>184333</v>
      </c>
      <c r="I53" s="83">
        <v>9343.7863166206516</v>
      </c>
      <c r="J53" s="83">
        <v>1545293.8758435652</v>
      </c>
    </row>
    <row r="54" spans="1:10" ht="15.75">
      <c r="A54" s="82" t="s">
        <v>63</v>
      </c>
      <c r="B54" s="83">
        <v>1130880.2848921365</v>
      </c>
      <c r="C54" s="83">
        <v>211078.62126631624</v>
      </c>
      <c r="D54" s="83">
        <v>451204.9805447954</v>
      </c>
      <c r="E54" s="83">
        <v>-8567.2453898451076</v>
      </c>
      <c r="F54" s="85" t="s">
        <v>148</v>
      </c>
      <c r="G54" s="83">
        <v>195280</v>
      </c>
      <c r="H54" s="83">
        <v>224745</v>
      </c>
      <c r="I54" s="83">
        <v>17165.370401385007</v>
      </c>
      <c r="J54" s="83">
        <v>1772297.0117147879</v>
      </c>
    </row>
    <row r="55" spans="1:10" ht="15.75">
      <c r="A55" s="82" t="s">
        <v>64</v>
      </c>
      <c r="B55" s="83">
        <v>1272676.0239418084</v>
      </c>
      <c r="C55" s="83">
        <v>242080.5811320199</v>
      </c>
      <c r="D55" s="83">
        <v>547469.66174041433</v>
      </c>
      <c r="E55" s="83">
        <v>52138.981079879617</v>
      </c>
      <c r="F55" s="83">
        <v>15919.123956396581</v>
      </c>
      <c r="G55" s="83">
        <v>227697</v>
      </c>
      <c r="H55" s="83">
        <v>265702</v>
      </c>
      <c r="I55" s="83">
        <v>-104017.79895231617</v>
      </c>
      <c r="J55" s="83">
        <v>1988261.5728982026</v>
      </c>
    </row>
    <row r="56" spans="1:10" ht="15.75">
      <c r="A56" s="82" t="s">
        <v>65</v>
      </c>
      <c r="B56" s="83">
        <v>1363941.3367272811</v>
      </c>
      <c r="C56" s="83">
        <v>255670.0215364352</v>
      </c>
      <c r="D56" s="83">
        <v>556836.45034238091</v>
      </c>
      <c r="E56" s="83">
        <v>-22474.851491007445</v>
      </c>
      <c r="F56" s="83">
        <v>15103.626595398109</v>
      </c>
      <c r="G56" s="83">
        <v>278126</v>
      </c>
      <c r="H56" s="83">
        <v>297523</v>
      </c>
      <c r="I56" s="83">
        <v>-9793.8930789860897</v>
      </c>
      <c r="J56" s="83">
        <v>2139885.6906315018</v>
      </c>
    </row>
    <row r="57" spans="1:10" ht="15.75">
      <c r="A57" s="82" t="s">
        <v>66</v>
      </c>
      <c r="B57" s="83">
        <v>1485155.5987856996</v>
      </c>
      <c r="C57" s="83">
        <v>272306.14020546019</v>
      </c>
      <c r="D57" s="83">
        <v>693005.69081770943</v>
      </c>
      <c r="E57" s="83">
        <v>-15118.178731682023</v>
      </c>
      <c r="F57" s="83">
        <v>14552.781208157632</v>
      </c>
      <c r="G57" s="83">
        <v>290757</v>
      </c>
      <c r="H57" s="83">
        <v>311050</v>
      </c>
      <c r="I57" s="83">
        <v>-114366.07518399414</v>
      </c>
      <c r="J57" s="83">
        <v>2315242.9571013502</v>
      </c>
    </row>
    <row r="58" spans="1:10" ht="15.75">
      <c r="A58" s="82" t="s">
        <v>67</v>
      </c>
      <c r="B58" s="83">
        <v>1571085.6634512113</v>
      </c>
      <c r="C58" s="83">
        <v>282016.693313681</v>
      </c>
      <c r="D58" s="83">
        <v>706220.41894628445</v>
      </c>
      <c r="E58" s="83">
        <v>33510.806763282431</v>
      </c>
      <c r="F58" s="83">
        <v>14316.851154032289</v>
      </c>
      <c r="G58" s="83">
        <v>355556</v>
      </c>
      <c r="H58" s="83">
        <v>379981</v>
      </c>
      <c r="I58" s="83">
        <v>-90111.648946335074</v>
      </c>
      <c r="J58" s="83">
        <v>2492613.7846821565</v>
      </c>
    </row>
    <row r="59" spans="1:10" ht="15.75">
      <c r="A59" s="82" t="s">
        <v>68</v>
      </c>
      <c r="B59" s="83">
        <v>1717510.9693793086</v>
      </c>
      <c r="C59" s="83">
        <v>303721.44006219634</v>
      </c>
      <c r="D59" s="83">
        <v>791258.5483596971</v>
      </c>
      <c r="E59" s="83">
        <v>44743.832008092846</v>
      </c>
      <c r="F59" s="83">
        <v>25205.536043338925</v>
      </c>
      <c r="G59" s="83">
        <v>417425</v>
      </c>
      <c r="H59" s="83">
        <v>436878</v>
      </c>
      <c r="I59" s="83">
        <v>-70457.184462287463</v>
      </c>
      <c r="J59" s="83">
        <v>2792530.1413903465</v>
      </c>
    </row>
    <row r="60" spans="1:10" ht="15.75">
      <c r="A60" s="82" t="s">
        <v>69</v>
      </c>
      <c r="B60" s="83">
        <v>1859274</v>
      </c>
      <c r="C60" s="83">
        <v>331528.35248539853</v>
      </c>
      <c r="D60" s="83">
        <v>978463.31337717315</v>
      </c>
      <c r="E60" s="83">
        <v>97714.986615788963</v>
      </c>
      <c r="F60" s="83">
        <v>42112.419205359744</v>
      </c>
      <c r="G60" s="83">
        <v>569051</v>
      </c>
      <c r="H60" s="83">
        <v>625945</v>
      </c>
      <c r="I60" s="83">
        <v>-65867.147937309463</v>
      </c>
      <c r="J60" s="83">
        <v>3186331.9237464112</v>
      </c>
    </row>
    <row r="61" spans="1:10" ht="15.75">
      <c r="A61" s="82" t="s">
        <v>70</v>
      </c>
      <c r="B61" s="83">
        <v>2084067</v>
      </c>
      <c r="C61" s="83">
        <v>376511.13447408192</v>
      </c>
      <c r="D61" s="83">
        <v>1189714.6742266456</v>
      </c>
      <c r="E61" s="83">
        <v>127267.12324741989</v>
      </c>
      <c r="F61" s="83">
        <v>42459.409979766919</v>
      </c>
      <c r="G61" s="83">
        <v>712087</v>
      </c>
      <c r="H61" s="83">
        <v>813466</v>
      </c>
      <c r="I61" s="83">
        <v>-86515.681214428041</v>
      </c>
      <c r="J61" s="83">
        <v>3632124.6607134859</v>
      </c>
    </row>
    <row r="62" spans="1:10" ht="15.75">
      <c r="A62" s="82" t="s">
        <v>71</v>
      </c>
      <c r="B62" s="83">
        <v>2387270</v>
      </c>
      <c r="C62" s="83">
        <v>417058.7496466614</v>
      </c>
      <c r="D62" s="83">
        <v>1428912.5312104686</v>
      </c>
      <c r="E62" s="83">
        <v>179338.72651477056</v>
      </c>
      <c r="F62" s="83">
        <v>50990.497618609494</v>
      </c>
      <c r="G62" s="83">
        <v>904872</v>
      </c>
      <c r="H62" s="83">
        <v>1040535</v>
      </c>
      <c r="I62" s="83">
        <v>-73278.521203964949</v>
      </c>
      <c r="J62" s="83">
        <v>4254628.9837865448</v>
      </c>
    </row>
    <row r="63" spans="1:10" ht="15.75">
      <c r="A63" s="82" t="s">
        <v>72</v>
      </c>
      <c r="B63" s="83">
        <v>2731519</v>
      </c>
      <c r="C63" s="83">
        <v>483111.72141389066</v>
      </c>
      <c r="D63" s="83">
        <v>1754351.8728324701</v>
      </c>
      <c r="E63" s="83">
        <v>245702.69539230072</v>
      </c>
      <c r="F63" s="83">
        <v>54973.268021836659</v>
      </c>
      <c r="G63" s="83">
        <v>1018907</v>
      </c>
      <c r="H63" s="83">
        <v>1219108.9099999999</v>
      </c>
      <c r="I63" s="83">
        <v>-170794.58860501554</v>
      </c>
      <c r="J63" s="83">
        <v>4898662.059055483</v>
      </c>
    </row>
    <row r="64" spans="1:10" ht="15.75">
      <c r="A64" s="82" t="s">
        <v>73</v>
      </c>
      <c r="B64" s="83">
        <v>3125246</v>
      </c>
      <c r="C64" s="83">
        <v>581107.90999198053</v>
      </c>
      <c r="D64" s="83">
        <v>1914401.1835977505</v>
      </c>
      <c r="E64" s="83">
        <v>130194.88027595179</v>
      </c>
      <c r="F64" s="83">
        <v>74074.705646834977</v>
      </c>
      <c r="G64" s="83">
        <v>1328765</v>
      </c>
      <c r="H64" s="83">
        <v>1614040</v>
      </c>
      <c r="I64" s="83">
        <v>-25597.294850727543</v>
      </c>
      <c r="J64" s="83">
        <v>5514152.38466179</v>
      </c>
    </row>
    <row r="65" spans="1:10" ht="15.75">
      <c r="A65" s="82" t="s">
        <v>74</v>
      </c>
      <c r="B65" s="83">
        <v>3562634</v>
      </c>
      <c r="C65" s="83">
        <v>729569.01627143135</v>
      </c>
      <c r="D65" s="83">
        <v>2161498.5979225049</v>
      </c>
      <c r="E65" s="83">
        <v>218437.80260982661</v>
      </c>
      <c r="F65" s="83">
        <v>119310.55786522158</v>
      </c>
      <c r="G65" s="83">
        <v>1298780</v>
      </c>
      <c r="H65" s="83">
        <v>1647139</v>
      </c>
      <c r="I65" s="83">
        <v>-76684.432952553965</v>
      </c>
      <c r="J65" s="83">
        <v>6366406.5417164303</v>
      </c>
    </row>
    <row r="66" spans="1:10" ht="15.75">
      <c r="A66" s="82" t="s">
        <v>75</v>
      </c>
      <c r="B66" s="83">
        <v>4177954</v>
      </c>
      <c r="C66" s="83">
        <v>840372.75200033607</v>
      </c>
      <c r="D66" s="83">
        <v>2536936.1991648092</v>
      </c>
      <c r="E66" s="83">
        <v>333451.48730973253</v>
      </c>
      <c r="F66" s="83">
        <v>167034.69263023743</v>
      </c>
      <c r="G66" s="83">
        <v>1710193</v>
      </c>
      <c r="H66" s="83">
        <v>2050182</v>
      </c>
      <c r="I66" s="83">
        <v>-81288.026737422682</v>
      </c>
      <c r="J66" s="83">
        <v>7634472.104367693</v>
      </c>
    </row>
    <row r="67" spans="1:10" ht="15.75">
      <c r="A67" s="83" t="s">
        <v>150</v>
      </c>
      <c r="B67" s="83">
        <v>4910447.2721749982</v>
      </c>
      <c r="C67" s="82">
        <v>968375</v>
      </c>
      <c r="D67" s="83">
        <v>2997732.8342997227</v>
      </c>
      <c r="E67" s="83">
        <v>207983.18781535595</v>
      </c>
      <c r="F67" s="83">
        <v>253033.33328727999</v>
      </c>
      <c r="G67" s="83">
        <v>2143931</v>
      </c>
      <c r="H67" s="83">
        <v>2715554</v>
      </c>
      <c r="I67" s="83">
        <v>-29619.952282130718</v>
      </c>
      <c r="J67" s="83">
        <v>8736328.7113728095</v>
      </c>
    </row>
    <row r="68" spans="1:10" ht="15.75">
      <c r="A68" s="86" t="s">
        <v>77</v>
      </c>
      <c r="B68" s="83">
        <v>5614484.4796664221</v>
      </c>
      <c r="C68" s="83">
        <v>1062404.0637172873</v>
      </c>
      <c r="D68" s="83">
        <v>3324973.130965624</v>
      </c>
      <c r="E68" s="83">
        <v>214524.3843035383</v>
      </c>
      <c r="F68" s="83">
        <v>273774.52435882314</v>
      </c>
      <c r="G68" s="83">
        <v>2439707</v>
      </c>
      <c r="H68" s="83">
        <v>3108428</v>
      </c>
      <c r="I68" s="83">
        <v>122573.5211412292</v>
      </c>
      <c r="J68" s="83">
        <v>9944013.1041529253</v>
      </c>
    </row>
    <row r="69" spans="1:10" ht="15.75">
      <c r="A69" s="82" t="s">
        <v>78</v>
      </c>
      <c r="B69" s="83">
        <v>6475649.384440681</v>
      </c>
      <c r="C69" s="83">
        <v>1156509.0395031953</v>
      </c>
      <c r="D69" s="83">
        <v>3515621.0217731986</v>
      </c>
      <c r="E69" s="83">
        <v>144621.30778044846</v>
      </c>
      <c r="F69" s="83">
        <v>161761.42949289095</v>
      </c>
      <c r="G69" s="83">
        <v>2856781.300215655</v>
      </c>
      <c r="H69" s="83">
        <v>3191810.8986064103</v>
      </c>
      <c r="I69" s="83">
        <v>114389.49703965336</v>
      </c>
      <c r="J69" s="83">
        <v>11233521.61163931</v>
      </c>
    </row>
    <row r="70" spans="1:10" ht="15.75">
      <c r="A70" s="82" t="s">
        <v>79</v>
      </c>
      <c r="B70" s="83">
        <v>7247340.1058795908</v>
      </c>
      <c r="C70" s="82">
        <v>1301761.7766254954</v>
      </c>
      <c r="D70" s="83">
        <v>3750391.7116035256</v>
      </c>
      <c r="E70" s="83">
        <v>312697.66762083775</v>
      </c>
      <c r="F70" s="83">
        <v>209406.67678791468</v>
      </c>
      <c r="G70" s="83">
        <v>2863636.2781763659</v>
      </c>
      <c r="H70" s="83">
        <v>3235961.9257859457</v>
      </c>
      <c r="I70" s="83">
        <v>18687.001646768302</v>
      </c>
      <c r="J70" s="83">
        <v>12467959.292554552</v>
      </c>
    </row>
    <row r="71" spans="1:10" ht="15.75">
      <c r="A71" s="82" t="s">
        <v>80</v>
      </c>
      <c r="B71" s="83">
        <v>8126408.3293778077</v>
      </c>
      <c r="C71" s="82">
        <v>1436171.0441892077</v>
      </c>
      <c r="D71" s="83">
        <v>3957092.3708435986</v>
      </c>
      <c r="E71" s="83">
        <v>262477.23192904511</v>
      </c>
      <c r="F71" s="83">
        <v>203505.96554993189</v>
      </c>
      <c r="G71" s="83">
        <v>2728647.4219988342</v>
      </c>
      <c r="H71" s="83">
        <v>3044923.4019463677</v>
      </c>
      <c r="I71" s="83">
        <v>102494.91691435874</v>
      </c>
      <c r="J71" s="83">
        <v>13771873.878856417</v>
      </c>
    </row>
    <row r="72" spans="1:10" ht="15.75">
      <c r="A72" s="83" t="s">
        <v>151</v>
      </c>
      <c r="B72" s="83">
        <v>9126533.4287883174</v>
      </c>
      <c r="C72" s="83">
        <v>1586657.5998984417</v>
      </c>
      <c r="D72" s="83">
        <v>4338671.0596664306</v>
      </c>
      <c r="E72" s="83">
        <v>138083.28677114</v>
      </c>
      <c r="F72" s="83">
        <v>167326.32052197901</v>
      </c>
      <c r="G72" s="83">
        <v>2948772.1065294454</v>
      </c>
      <c r="H72" s="83">
        <v>3220591.4273893153</v>
      </c>
      <c r="I72" s="83">
        <v>306216.18828778528</v>
      </c>
      <c r="J72" s="83">
        <v>15391668.563074222</v>
      </c>
    </row>
    <row r="73" spans="1:10" ht="15.75">
      <c r="A73" s="83" t="s">
        <v>152</v>
      </c>
      <c r="B73" s="87">
        <v>10036152.956306718</v>
      </c>
      <c r="C73" s="88">
        <v>1840118.8624815766</v>
      </c>
      <c r="D73" s="89">
        <v>4815600.2833448332</v>
      </c>
      <c r="E73" s="90">
        <v>237580.80209004323</v>
      </c>
      <c r="F73" s="87">
        <v>241685.37637900116</v>
      </c>
      <c r="G73" s="87">
        <v>3211520.5714411773</v>
      </c>
      <c r="H73" s="87">
        <v>3751389.4170717667</v>
      </c>
      <c r="I73" s="87">
        <v>458772.92615934089</v>
      </c>
      <c r="J73" s="87">
        <v>17090042.361130927</v>
      </c>
    </row>
    <row r="74" spans="1:10" ht="15.75">
      <c r="A74" s="83" t="s">
        <v>83</v>
      </c>
      <c r="B74" s="87">
        <v>11205296.437899115</v>
      </c>
      <c r="C74" s="88">
        <v>2045552.4164204951</v>
      </c>
      <c r="D74" s="90">
        <v>5568422.1941915732</v>
      </c>
      <c r="E74" s="90">
        <v>318234.48279533937</v>
      </c>
      <c r="F74" s="87">
        <v>226104.33004116145</v>
      </c>
      <c r="G74" s="87">
        <v>3766293.5333856903</v>
      </c>
      <c r="H74" s="87">
        <v>4477169.0560086248</v>
      </c>
      <c r="I74" s="87">
        <v>246934.10586101934</v>
      </c>
      <c r="J74" s="87">
        <v>18899668.44458577</v>
      </c>
    </row>
    <row r="75" spans="1:10" ht="15.75">
      <c r="A75" s="83" t="s">
        <v>153</v>
      </c>
      <c r="B75" s="83">
        <v>12245357.270463368</v>
      </c>
      <c r="C75" s="82">
        <v>2211933.0885373456</v>
      </c>
      <c r="D75" s="82">
        <v>5720385.7422701158</v>
      </c>
      <c r="E75" s="82">
        <v>135230.79176445966</v>
      </c>
      <c r="F75" s="82">
        <v>194800.49046989105</v>
      </c>
      <c r="G75" s="82">
        <v>3752187.824623799</v>
      </c>
      <c r="H75" s="87">
        <v>4270232.0289579658</v>
      </c>
      <c r="I75" s="82">
        <v>113929.67742360383</v>
      </c>
      <c r="J75" s="83">
        <v>20103592.856594618</v>
      </c>
    </row>
    <row r="76" spans="1:10" ht="15.75">
      <c r="A76" s="83" t="s">
        <v>154</v>
      </c>
      <c r="B76" s="83">
        <v>12130481.132317286</v>
      </c>
      <c r="C76" s="82">
        <v>2305547.4503112515</v>
      </c>
      <c r="D76" s="82">
        <v>5424996.9986913055</v>
      </c>
      <c r="E76" s="82">
        <v>38459.990953079614</v>
      </c>
      <c r="F76" s="82">
        <v>278820.89869078255</v>
      </c>
      <c r="G76" s="82">
        <v>3709236.9060060368</v>
      </c>
      <c r="H76" s="90">
        <v>3787293.5763047324</v>
      </c>
      <c r="I76" s="82">
        <v>-246153.7941680178</v>
      </c>
      <c r="J76" s="83">
        <v>19854096.006496992</v>
      </c>
    </row>
    <row r="77" spans="1:10" ht="15.75">
      <c r="A77" s="83" t="s">
        <v>155</v>
      </c>
      <c r="B77" s="83">
        <v>14382703.986636588</v>
      </c>
      <c r="C77" s="82">
        <v>2472152.7246411773</v>
      </c>
      <c r="D77" s="82">
        <v>6979646.6815442285</v>
      </c>
      <c r="E77" s="82">
        <v>213837.20690168574</v>
      </c>
      <c r="F77" s="82">
        <v>385014.66095460067</v>
      </c>
      <c r="G77" s="82">
        <v>5049644.6729576327</v>
      </c>
      <c r="H77" s="90">
        <v>5669022.611270153</v>
      </c>
      <c r="I77" s="82">
        <v>-216578.79407538101</v>
      </c>
      <c r="J77" s="83">
        <v>23597398.52829038</v>
      </c>
    </row>
    <row r="78" spans="1:10" ht="15.75">
      <c r="A78" s="83" t="s">
        <v>156</v>
      </c>
      <c r="B78" s="83">
        <v>16422535.401929073</v>
      </c>
      <c r="C78" s="82">
        <v>2883648.5058504906</v>
      </c>
      <c r="D78" s="82">
        <v>8286978.9328867756</v>
      </c>
      <c r="E78" s="82">
        <v>277119.6337732129</v>
      </c>
      <c r="F78" s="82">
        <v>335730.10702421941</v>
      </c>
      <c r="G78" s="82">
        <v>6252449.3099865336</v>
      </c>
      <c r="H78" s="83">
        <v>7213027.4746336304</v>
      </c>
      <c r="I78" s="82">
        <v>-295788.55651978031</v>
      </c>
      <c r="J78" s="83">
        <v>26949645.86029689</v>
      </c>
    </row>
    <row r="79" spans="1:10" ht="15.75">
      <c r="A79" s="83" t="s">
        <v>157</v>
      </c>
      <c r="B79" s="83">
        <v>17822526.113376401</v>
      </c>
      <c r="C79" s="82">
        <v>3068970.4995932444</v>
      </c>
      <c r="D79" s="82">
        <v>9107021.3929071482</v>
      </c>
      <c r="E79" s="82">
        <v>295198.31562864746</v>
      </c>
      <c r="F79" s="82">
        <v>439023.50573103968</v>
      </c>
      <c r="G79" s="82">
        <v>6453014.9607483801</v>
      </c>
      <c r="H79" s="82">
        <v>7110309.7279417636</v>
      </c>
      <c r="I79" s="82">
        <v>-539778.21569374111</v>
      </c>
      <c r="J79" s="83">
        <v>29535666.844349355</v>
      </c>
    </row>
    <row r="80" spans="1:10" ht="15.75">
      <c r="A80" s="83" t="s">
        <v>158</v>
      </c>
      <c r="B80" s="83"/>
      <c r="C80" s="82"/>
      <c r="D80" s="82"/>
      <c r="E80" s="82"/>
      <c r="F80" s="82"/>
      <c r="G80" s="82"/>
      <c r="H80" s="82"/>
      <c r="I80" s="82"/>
      <c r="J80" s="83">
        <v>32771808</v>
      </c>
    </row>
    <row r="81" spans="1:10" ht="15.75">
      <c r="A81" s="83" t="s">
        <v>159</v>
      </c>
      <c r="B81" s="83"/>
      <c r="C81" s="82"/>
      <c r="D81" s="82"/>
      <c r="E81" s="82"/>
      <c r="F81" s="82"/>
      <c r="G81" s="82"/>
      <c r="H81" s="82"/>
      <c r="I81" s="82"/>
      <c r="J81" s="83">
        <v>35697923</v>
      </c>
    </row>
    <row r="82" spans="1:10" ht="15.75">
      <c r="A82" s="83"/>
      <c r="B82" s="83"/>
      <c r="C82" s="82"/>
      <c r="D82" s="82"/>
      <c r="E82" s="82"/>
      <c r="F82" s="82"/>
      <c r="G82" s="82"/>
      <c r="H82" s="82"/>
      <c r="I82" s="82"/>
      <c r="J82" s="83"/>
    </row>
    <row r="83" spans="1:10">
      <c r="A83" s="119" t="s">
        <v>160</v>
      </c>
      <c r="B83" s="119"/>
      <c r="C83" s="119"/>
      <c r="D83" s="119"/>
      <c r="E83" s="119"/>
      <c r="F83" s="119"/>
      <c r="G83" s="119"/>
      <c r="H83" s="119"/>
      <c r="I83" s="119"/>
      <c r="J83" s="119"/>
    </row>
    <row r="84" spans="1:10">
      <c r="A84" s="119" t="s">
        <v>161</v>
      </c>
      <c r="B84" s="119"/>
      <c r="C84" s="119"/>
      <c r="D84" s="119"/>
      <c r="E84" s="119"/>
      <c r="F84" s="119"/>
      <c r="G84" s="119"/>
      <c r="H84" s="119"/>
      <c r="I84" s="119"/>
      <c r="J84" s="119"/>
    </row>
    <row r="85" spans="1:10">
      <c r="A85" s="120" t="s">
        <v>162</v>
      </c>
      <c r="B85" s="120"/>
      <c r="C85" s="120"/>
      <c r="D85" s="120"/>
      <c r="E85" s="120"/>
      <c r="F85" s="120"/>
      <c r="G85" s="120"/>
      <c r="H85" s="120"/>
      <c r="I85" s="120"/>
      <c r="J85" s="120"/>
    </row>
    <row r="86" spans="1:10">
      <c r="A86" s="115" t="s">
        <v>163</v>
      </c>
      <c r="B86" s="115"/>
      <c r="C86" s="115"/>
      <c r="D86" s="115"/>
      <c r="E86" s="115"/>
      <c r="F86" s="115"/>
      <c r="G86" s="115"/>
      <c r="H86" s="115"/>
      <c r="I86" s="115"/>
      <c r="J86" s="115"/>
    </row>
    <row r="87" spans="1:10">
      <c r="A87" s="115" t="s">
        <v>164</v>
      </c>
      <c r="B87" s="115"/>
      <c r="C87" s="115"/>
      <c r="D87" s="115"/>
      <c r="E87" s="115"/>
      <c r="F87" s="115"/>
      <c r="G87" s="115"/>
      <c r="H87" s="115"/>
      <c r="I87" s="115"/>
      <c r="J87" s="115"/>
    </row>
    <row r="88" spans="1:10">
      <c r="A88" s="115" t="s">
        <v>165</v>
      </c>
      <c r="B88" s="115"/>
      <c r="C88" s="115"/>
      <c r="D88" s="115"/>
      <c r="E88" s="115"/>
      <c r="F88" s="115"/>
      <c r="G88" s="115"/>
      <c r="H88" s="115"/>
      <c r="I88" s="115"/>
      <c r="J88" s="115"/>
    </row>
    <row r="89" spans="1:10">
      <c r="A89" s="115" t="s">
        <v>166</v>
      </c>
      <c r="B89" s="115"/>
      <c r="C89" s="115"/>
      <c r="D89" s="115"/>
      <c r="E89" s="115"/>
      <c r="F89" s="115"/>
      <c r="G89" s="115"/>
      <c r="H89" s="115"/>
      <c r="I89" s="115"/>
      <c r="J89" s="115"/>
    </row>
    <row r="90" spans="1:10">
      <c r="A90" s="121" t="s">
        <v>167</v>
      </c>
      <c r="B90" s="121"/>
      <c r="C90" s="121"/>
      <c r="D90" s="121"/>
      <c r="E90" s="121"/>
      <c r="F90" s="121"/>
      <c r="G90" s="121"/>
      <c r="H90" s="121"/>
      <c r="I90" s="121"/>
      <c r="J90" s="121"/>
    </row>
    <row r="91" spans="1:10">
      <c r="A91" s="115" t="s">
        <v>168</v>
      </c>
      <c r="B91" s="115"/>
      <c r="C91" s="115"/>
      <c r="D91" s="115"/>
      <c r="E91" s="115"/>
      <c r="F91" s="115"/>
      <c r="G91" s="115"/>
      <c r="H91" s="115"/>
      <c r="I91" s="115"/>
      <c r="J91" s="115"/>
    </row>
  </sheetData>
  <mergeCells count="12">
    <mergeCell ref="A91:J91"/>
    <mergeCell ref="A1:J1"/>
    <mergeCell ref="A2:J2"/>
    <mergeCell ref="A5:J5"/>
    <mergeCell ref="A83:J83"/>
    <mergeCell ref="A84:J84"/>
    <mergeCell ref="A85:J85"/>
    <mergeCell ref="A86:J86"/>
    <mergeCell ref="A87:J87"/>
    <mergeCell ref="A88:J88"/>
    <mergeCell ref="A89:J89"/>
    <mergeCell ref="A90:J9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E563F-7BD0-441E-97D4-FE8A492A7948}">
  <dimension ref="A1:Z27"/>
  <sheetViews>
    <sheetView workbookViewId="0">
      <selection activeCell="Z6" sqref="Z6"/>
    </sheetView>
  </sheetViews>
  <sheetFormatPr defaultColWidth="8.85546875" defaultRowHeight="15"/>
  <cols>
    <col min="4" max="4" width="16.85546875" customWidth="1"/>
    <col min="9" max="9" width="9.42578125" bestFit="1" customWidth="1"/>
    <col min="10" max="12" width="9.42578125" customWidth="1"/>
    <col min="13" max="19" width="9.28515625" bestFit="1" customWidth="1"/>
    <col min="20" max="20" width="11" customWidth="1"/>
  </cols>
  <sheetData>
    <row r="1" spans="1:26" ht="15.75">
      <c r="A1" s="73" t="s">
        <v>4</v>
      </c>
      <c r="B1" s="122" t="s">
        <v>169</v>
      </c>
      <c r="C1" s="123"/>
      <c r="D1" s="124"/>
      <c r="E1" s="122" t="s">
        <v>170</v>
      </c>
      <c r="F1" s="123"/>
      <c r="G1" s="124"/>
      <c r="H1" s="73"/>
      <c r="M1" s="125" t="s">
        <v>171</v>
      </c>
      <c r="N1" s="125"/>
      <c r="O1" s="125"/>
      <c r="P1" s="125"/>
      <c r="Q1" s="125"/>
      <c r="R1" s="125"/>
      <c r="S1" s="125"/>
      <c r="T1" s="4"/>
      <c r="U1" s="4"/>
    </row>
    <row r="2" spans="1:26" ht="110.25">
      <c r="A2" s="73"/>
      <c r="B2" s="74" t="s">
        <v>114</v>
      </c>
      <c r="C2" s="73" t="s">
        <v>172</v>
      </c>
      <c r="D2" s="74" t="s">
        <v>173</v>
      </c>
      <c r="E2" s="74" t="s">
        <v>174</v>
      </c>
      <c r="F2" s="74" t="s">
        <v>175</v>
      </c>
      <c r="G2" s="74" t="s">
        <v>176</v>
      </c>
      <c r="H2" s="74" t="s">
        <v>177</v>
      </c>
      <c r="I2" s="74" t="s">
        <v>102</v>
      </c>
      <c r="J2" s="74" t="s">
        <v>11</v>
      </c>
      <c r="K2" s="74" t="s">
        <v>178</v>
      </c>
      <c r="L2" s="74"/>
      <c r="M2" s="74" t="s">
        <v>114</v>
      </c>
      <c r="N2" s="74" t="s">
        <v>172</v>
      </c>
      <c r="O2" s="74" t="s">
        <v>179</v>
      </c>
      <c r="P2" s="74" t="s">
        <v>174</v>
      </c>
      <c r="Q2" s="74" t="s">
        <v>175</v>
      </c>
      <c r="R2" s="74" t="s">
        <v>176</v>
      </c>
      <c r="S2" s="74" t="s">
        <v>177</v>
      </c>
      <c r="T2" s="74" t="s">
        <v>180</v>
      </c>
      <c r="U2" s="74" t="s">
        <v>181</v>
      </c>
      <c r="V2" s="74" t="s">
        <v>182</v>
      </c>
      <c r="W2" s="74" t="s">
        <v>183</v>
      </c>
      <c r="X2" s="75" t="s">
        <v>184</v>
      </c>
      <c r="Y2" s="75" t="s">
        <v>185</v>
      </c>
    </row>
    <row r="3" spans="1:26" ht="15.75">
      <c r="A3" s="8" t="s">
        <v>44</v>
      </c>
      <c r="B3" s="8">
        <v>24.33</v>
      </c>
      <c r="C3" s="8">
        <v>1.96</v>
      </c>
      <c r="D3" s="8">
        <v>26.28</v>
      </c>
      <c r="E3" s="8">
        <v>12.52</v>
      </c>
      <c r="F3" s="8">
        <v>3.32</v>
      </c>
      <c r="G3" s="8">
        <v>15.84</v>
      </c>
      <c r="H3" s="8">
        <v>42.12</v>
      </c>
      <c r="I3" s="40">
        <f>J3+K3</f>
        <v>14516</v>
      </c>
      <c r="J3" s="40">
        <v>11974</v>
      </c>
      <c r="K3" s="37">
        <v>2542</v>
      </c>
      <c r="L3" s="40"/>
      <c r="M3" s="40">
        <f>B3*I3/100</f>
        <v>3531.7427999999995</v>
      </c>
      <c r="N3" s="40">
        <f t="shared" ref="N3:N13" si="0">C3*I3/100</f>
        <v>284.5136</v>
      </c>
      <c r="O3" s="40">
        <f>D3*I3/100</f>
        <v>3814.8048000000003</v>
      </c>
      <c r="P3" s="40">
        <f>E3*I3/100</f>
        <v>1817.4032</v>
      </c>
      <c r="Q3" s="40">
        <f>F3*I3/100</f>
        <v>481.93119999999993</v>
      </c>
      <c r="R3" s="40">
        <f>G3*I3/100</f>
        <v>2299.3344000000002</v>
      </c>
      <c r="S3" s="40">
        <f>H3*I3/100</f>
        <v>6114.1391999999996</v>
      </c>
      <c r="T3" s="34">
        <v>3408</v>
      </c>
      <c r="U3" s="76">
        <f>M3-T3</f>
        <v>123.74279999999953</v>
      </c>
      <c r="V3" s="20">
        <v>274</v>
      </c>
      <c r="W3" s="40">
        <f>N3-V3</f>
        <v>10.513599999999997</v>
      </c>
    </row>
    <row r="4" spans="1:26" ht="15.75">
      <c r="A4" s="8" t="s">
        <v>45</v>
      </c>
      <c r="B4" s="8">
        <v>24.06</v>
      </c>
      <c r="C4" s="8">
        <v>2.13</v>
      </c>
      <c r="D4" s="8">
        <v>26.19</v>
      </c>
      <c r="E4" s="8">
        <v>12.71</v>
      </c>
      <c r="F4" s="8">
        <v>1.56</v>
      </c>
      <c r="G4" s="8">
        <v>14.27</v>
      </c>
      <c r="H4" s="8">
        <v>40.46</v>
      </c>
      <c r="I4" s="40">
        <f t="shared" ref="I4:I25" si="1">J4+K4</f>
        <v>16194</v>
      </c>
      <c r="J4" s="40">
        <v>13179</v>
      </c>
      <c r="K4" s="37">
        <v>3015</v>
      </c>
      <c r="L4" s="40"/>
      <c r="M4" s="40">
        <f t="shared" ref="M4:M25" si="2">B4*I4/100</f>
        <v>3896.2763999999997</v>
      </c>
      <c r="N4" s="40">
        <f t="shared" si="0"/>
        <v>344.93220000000002</v>
      </c>
      <c r="O4" s="40">
        <f t="shared" ref="O4:O25" si="3">D4*I4/100</f>
        <v>4241.2086000000008</v>
      </c>
      <c r="P4" s="40">
        <f t="shared" ref="P4:P25" si="4">E4*I4/100</f>
        <v>2058.2574000000004</v>
      </c>
      <c r="Q4" s="40">
        <f t="shared" ref="Q4:Q25" si="5">F4*I4/100</f>
        <v>252.62639999999999</v>
      </c>
      <c r="R4" s="40">
        <f t="shared" ref="R4:R25" si="6">G4*I4/100</f>
        <v>2310.8838000000001</v>
      </c>
      <c r="S4" s="40">
        <f t="shared" ref="S4:S25" si="7">H4*I4/100</f>
        <v>6552.0923999999995</v>
      </c>
      <c r="T4" s="34">
        <v>3789</v>
      </c>
      <c r="U4" s="76">
        <f t="shared" ref="U4:U25" si="8">M4-T4</f>
        <v>107.27639999999974</v>
      </c>
      <c r="V4" s="11">
        <v>298</v>
      </c>
      <c r="W4" s="40">
        <f t="shared" ref="W4:W25" si="9">N4-V4</f>
        <v>46.932200000000023</v>
      </c>
    </row>
    <row r="5" spans="1:26" ht="15.75">
      <c r="A5" s="8" t="s">
        <v>46</v>
      </c>
      <c r="B5" s="8">
        <v>22.57</v>
      </c>
      <c r="C5" s="8">
        <v>1.87</v>
      </c>
      <c r="D5" s="8">
        <v>24.44</v>
      </c>
      <c r="E5" s="8">
        <v>11.04</v>
      </c>
      <c r="F5" s="8">
        <v>1.04</v>
      </c>
      <c r="G5" s="8">
        <v>12.08</v>
      </c>
      <c r="H5" s="8">
        <v>36.520000000000003</v>
      </c>
      <c r="I5" s="40">
        <f t="shared" si="1"/>
        <v>19329</v>
      </c>
      <c r="J5" s="40">
        <v>15847</v>
      </c>
      <c r="K5" s="37">
        <v>3482</v>
      </c>
      <c r="L5" s="40"/>
      <c r="M5" s="40">
        <f t="shared" si="2"/>
        <v>4362.5553</v>
      </c>
      <c r="N5" s="40">
        <f t="shared" si="0"/>
        <v>361.45230000000004</v>
      </c>
      <c r="O5" s="40">
        <f t="shared" si="3"/>
        <v>4724.0075999999999</v>
      </c>
      <c r="P5" s="40">
        <f t="shared" si="4"/>
        <v>2133.9215999999997</v>
      </c>
      <c r="Q5" s="40">
        <f t="shared" si="5"/>
        <v>201.02160000000001</v>
      </c>
      <c r="R5" s="40">
        <f t="shared" si="6"/>
        <v>2334.9432000000002</v>
      </c>
      <c r="S5" s="40">
        <f t="shared" si="7"/>
        <v>7058.9508000000005</v>
      </c>
      <c r="T5" s="34">
        <v>4260</v>
      </c>
      <c r="U5" s="76">
        <f t="shared" si="8"/>
        <v>102.55529999999999</v>
      </c>
      <c r="V5" s="8">
        <v>309</v>
      </c>
      <c r="W5" s="40">
        <f t="shared" si="9"/>
        <v>52.452300000000037</v>
      </c>
    </row>
    <row r="6" spans="1:26" ht="15.75">
      <c r="A6" s="8" t="s">
        <v>47</v>
      </c>
      <c r="B6" s="8">
        <v>21.36</v>
      </c>
      <c r="C6" s="8">
        <v>2.04</v>
      </c>
      <c r="D6" s="8">
        <v>23.41</v>
      </c>
      <c r="E6" s="8">
        <v>11.59</v>
      </c>
      <c r="F6" s="8">
        <v>1.51</v>
      </c>
      <c r="G6" s="8">
        <v>13.1</v>
      </c>
      <c r="H6" s="8">
        <v>36.51</v>
      </c>
      <c r="I6" s="40">
        <f t="shared" si="1"/>
        <v>22113</v>
      </c>
      <c r="J6" s="40">
        <v>17696</v>
      </c>
      <c r="K6" s="37">
        <v>4417</v>
      </c>
      <c r="L6" s="40"/>
      <c r="M6" s="40">
        <f t="shared" si="2"/>
        <v>4723.3368</v>
      </c>
      <c r="N6" s="40">
        <f>C6*I6/100</f>
        <v>451.10520000000002</v>
      </c>
      <c r="O6" s="40">
        <f t="shared" si="3"/>
        <v>5176.6532999999999</v>
      </c>
      <c r="P6" s="40">
        <f t="shared" si="4"/>
        <v>2562.8966999999998</v>
      </c>
      <c r="Q6" s="40">
        <f t="shared" si="5"/>
        <v>333.90629999999999</v>
      </c>
      <c r="R6" s="40">
        <f t="shared" si="6"/>
        <v>2896.8029999999999</v>
      </c>
      <c r="S6" s="40">
        <f t="shared" si="7"/>
        <v>8073.4562999999998</v>
      </c>
      <c r="T6" s="34">
        <v>4633</v>
      </c>
      <c r="U6" s="76">
        <f t="shared" si="8"/>
        <v>90.336800000000039</v>
      </c>
      <c r="V6" s="8"/>
      <c r="W6" s="40">
        <f t="shared" si="9"/>
        <v>451.10520000000002</v>
      </c>
    </row>
    <row r="7" spans="1:26" ht="15.75">
      <c r="A7" s="8" t="s">
        <v>48</v>
      </c>
      <c r="B7" s="8">
        <v>20.99</v>
      </c>
      <c r="C7" s="8">
        <v>1.85</v>
      </c>
      <c r="D7" s="8">
        <v>22.83</v>
      </c>
      <c r="E7" s="8">
        <v>12.74</v>
      </c>
      <c r="F7" s="8">
        <v>1.37</v>
      </c>
      <c r="G7" s="8">
        <v>14.12</v>
      </c>
      <c r="H7" s="8">
        <v>36.950000000000003</v>
      </c>
      <c r="I7" s="40">
        <f t="shared" si="1"/>
        <v>24991</v>
      </c>
      <c r="J7" s="40">
        <v>20721</v>
      </c>
      <c r="K7" s="37">
        <v>4270</v>
      </c>
      <c r="L7" s="40"/>
      <c r="M7" s="40">
        <f t="shared" si="2"/>
        <v>5245.6108999999997</v>
      </c>
      <c r="N7" s="40">
        <f t="shared" si="0"/>
        <v>462.33350000000007</v>
      </c>
      <c r="O7" s="40">
        <f t="shared" si="3"/>
        <v>5705.4452999999994</v>
      </c>
      <c r="P7" s="40">
        <f t="shared" si="4"/>
        <v>3183.8534000000004</v>
      </c>
      <c r="Q7" s="40">
        <f t="shared" si="5"/>
        <v>342.37670000000003</v>
      </c>
      <c r="R7" s="40">
        <f t="shared" si="6"/>
        <v>3528.7291999999998</v>
      </c>
      <c r="S7" s="40">
        <f t="shared" si="7"/>
        <v>9234.174500000001</v>
      </c>
      <c r="T7" s="34">
        <v>5008</v>
      </c>
      <c r="U7" s="76">
        <f t="shared" si="8"/>
        <v>237.61089999999967</v>
      </c>
      <c r="V7" s="8"/>
      <c r="W7" s="40">
        <f t="shared" si="9"/>
        <v>462.33350000000007</v>
      </c>
    </row>
    <row r="8" spans="1:26" ht="15.75">
      <c r="A8" s="8" t="s">
        <v>49</v>
      </c>
      <c r="B8" s="8">
        <v>19.73</v>
      </c>
      <c r="C8" s="8">
        <v>1.85</v>
      </c>
      <c r="D8" s="8">
        <v>21.57</v>
      </c>
      <c r="E8" s="8">
        <v>13.05</v>
      </c>
      <c r="F8" s="8">
        <v>1.34</v>
      </c>
      <c r="G8" s="8">
        <v>14.39</v>
      </c>
      <c r="H8" s="8">
        <v>35.96</v>
      </c>
      <c r="I8" s="40">
        <f t="shared" si="1"/>
        <v>29286</v>
      </c>
      <c r="J8" s="40">
        <v>23471</v>
      </c>
      <c r="K8" s="37">
        <v>5815</v>
      </c>
      <c r="L8" s="40"/>
      <c r="M8" s="40">
        <f t="shared" si="2"/>
        <v>5778.1278000000002</v>
      </c>
      <c r="N8" s="40">
        <f t="shared" si="0"/>
        <v>541.79100000000005</v>
      </c>
      <c r="O8" s="40">
        <f t="shared" si="3"/>
        <v>6316.9902000000002</v>
      </c>
      <c r="P8" s="40">
        <f t="shared" si="4"/>
        <v>3821.8230000000003</v>
      </c>
      <c r="Q8" s="40">
        <f t="shared" si="5"/>
        <v>392.43240000000003</v>
      </c>
      <c r="R8" s="40">
        <f t="shared" si="6"/>
        <v>4214.2554</v>
      </c>
      <c r="S8" s="40">
        <f t="shared" si="7"/>
        <v>10531.2456</v>
      </c>
      <c r="T8" s="34">
        <v>5855</v>
      </c>
      <c r="U8" s="76">
        <f t="shared" si="8"/>
        <v>-76.872199999999793</v>
      </c>
      <c r="V8" s="8"/>
      <c r="W8" s="40">
        <f t="shared" si="9"/>
        <v>541.79100000000005</v>
      </c>
    </row>
    <row r="9" spans="1:26" ht="15.75">
      <c r="A9" s="8" t="s">
        <v>50</v>
      </c>
      <c r="B9" s="8">
        <v>21.06</v>
      </c>
      <c r="C9" s="8">
        <v>3.01</v>
      </c>
      <c r="D9" s="8">
        <v>24.07</v>
      </c>
      <c r="E9" s="8">
        <v>13.57</v>
      </c>
      <c r="F9" s="8">
        <v>1.51</v>
      </c>
      <c r="G9" s="8">
        <v>15.07</v>
      </c>
      <c r="H9" s="8">
        <v>39.14</v>
      </c>
      <c r="I9" s="40">
        <f t="shared" si="1"/>
        <v>35565</v>
      </c>
      <c r="J9" s="40">
        <v>28670</v>
      </c>
      <c r="K9" s="37">
        <v>6895</v>
      </c>
      <c r="L9" s="40"/>
      <c r="M9" s="40">
        <f t="shared" si="2"/>
        <v>7489.9889999999987</v>
      </c>
      <c r="N9" s="40">
        <f t="shared" si="0"/>
        <v>1070.5065</v>
      </c>
      <c r="O9" s="40">
        <f t="shared" si="3"/>
        <v>8560.4955000000009</v>
      </c>
      <c r="P9" s="40">
        <f t="shared" si="4"/>
        <v>4826.1705000000002</v>
      </c>
      <c r="Q9" s="40">
        <f t="shared" si="5"/>
        <v>537.03150000000005</v>
      </c>
      <c r="R9" s="40">
        <f t="shared" si="6"/>
        <v>5359.6455000000005</v>
      </c>
      <c r="S9" s="40">
        <f t="shared" si="7"/>
        <v>13920.141000000001</v>
      </c>
      <c r="T9" s="34">
        <v>7260</v>
      </c>
      <c r="U9" s="76">
        <f t="shared" si="8"/>
        <v>229.98899999999867</v>
      </c>
      <c r="V9" s="8"/>
      <c r="W9" s="40">
        <f t="shared" si="9"/>
        <v>1070.5065</v>
      </c>
      <c r="X9" s="8">
        <v>1070</v>
      </c>
      <c r="Y9" s="40">
        <f t="shared" ref="Y9:Y11" si="10">N9-X9</f>
        <v>0.50649999999995998</v>
      </c>
      <c r="Z9" s="8"/>
    </row>
    <row r="10" spans="1:26" ht="15.75">
      <c r="A10" s="8" t="s">
        <v>51</v>
      </c>
      <c r="B10" s="8">
        <v>20.37</v>
      </c>
      <c r="C10" s="8">
        <v>2.3199999999999998</v>
      </c>
      <c r="D10" s="8">
        <v>22.69</v>
      </c>
      <c r="E10" s="8">
        <v>13.15</v>
      </c>
      <c r="F10" s="8">
        <v>1.57</v>
      </c>
      <c r="G10" s="8">
        <v>14.72</v>
      </c>
      <c r="H10" s="8">
        <v>37.409999999999997</v>
      </c>
      <c r="I10" s="40">
        <f t="shared" si="1"/>
        <v>41602</v>
      </c>
      <c r="J10" s="40">
        <v>32838</v>
      </c>
      <c r="K10" s="37">
        <v>8764</v>
      </c>
      <c r="L10" s="40"/>
      <c r="M10" s="40">
        <f t="shared" si="2"/>
        <v>8474.3274000000001</v>
      </c>
      <c r="N10" s="40">
        <f t="shared" si="0"/>
        <v>965.16639999999995</v>
      </c>
      <c r="O10" s="40">
        <f t="shared" si="3"/>
        <v>9439.4938000000002</v>
      </c>
      <c r="P10" s="40">
        <f t="shared" si="4"/>
        <v>5470.6630000000005</v>
      </c>
      <c r="Q10" s="40">
        <f t="shared" si="5"/>
        <v>653.15139999999997</v>
      </c>
      <c r="R10" s="40">
        <f t="shared" si="6"/>
        <v>6123.8144000000002</v>
      </c>
      <c r="S10" s="40">
        <f t="shared" si="7"/>
        <v>15563.308199999998</v>
      </c>
      <c r="T10" s="34">
        <v>8384</v>
      </c>
      <c r="U10" s="76">
        <f t="shared" si="8"/>
        <v>90.327400000000125</v>
      </c>
      <c r="V10" s="8"/>
      <c r="W10" s="40">
        <f t="shared" si="9"/>
        <v>965.16639999999995</v>
      </c>
      <c r="X10" s="8">
        <v>964</v>
      </c>
      <c r="Y10" s="40">
        <f t="shared" si="10"/>
        <v>1.1663999999999533</v>
      </c>
      <c r="Z10" s="8"/>
    </row>
    <row r="11" spans="1:26" ht="15.75">
      <c r="A11" s="8" t="s">
        <v>52</v>
      </c>
      <c r="B11" s="8">
        <v>20.56</v>
      </c>
      <c r="C11" s="8">
        <v>2.76</v>
      </c>
      <c r="D11" s="8">
        <v>23.32</v>
      </c>
      <c r="E11" s="8">
        <v>14.2</v>
      </c>
      <c r="F11" s="8">
        <v>1.35</v>
      </c>
      <c r="G11" s="8">
        <v>15.55</v>
      </c>
      <c r="H11" s="8">
        <v>38.869999999999997</v>
      </c>
      <c r="I11" s="40">
        <f t="shared" si="1"/>
        <v>46687</v>
      </c>
      <c r="J11" s="40">
        <v>37665</v>
      </c>
      <c r="K11" s="37">
        <v>9022</v>
      </c>
      <c r="L11" s="40"/>
      <c r="M11" s="40">
        <f t="shared" si="2"/>
        <v>9598.8472000000002</v>
      </c>
      <c r="N11" s="40">
        <f t="shared" si="0"/>
        <v>1288.5611999999999</v>
      </c>
      <c r="O11" s="40">
        <f t="shared" si="3"/>
        <v>10887.4084</v>
      </c>
      <c r="P11" s="40">
        <f t="shared" si="4"/>
        <v>6629.5540000000001</v>
      </c>
      <c r="Q11" s="40">
        <f t="shared" si="5"/>
        <v>630.27449999999999</v>
      </c>
      <c r="R11" s="40">
        <f t="shared" si="6"/>
        <v>7259.8284999999996</v>
      </c>
      <c r="S11" s="40">
        <f t="shared" si="7"/>
        <v>18147.2369</v>
      </c>
      <c r="T11" s="34">
        <v>9660</v>
      </c>
      <c r="U11" s="76">
        <f t="shared" si="8"/>
        <v>-61.152799999999843</v>
      </c>
      <c r="V11" s="8"/>
      <c r="W11" s="40">
        <f t="shared" si="9"/>
        <v>1288.5611999999999</v>
      </c>
      <c r="X11" s="8">
        <v>1290</v>
      </c>
      <c r="Y11" s="40">
        <f t="shared" si="10"/>
        <v>-1.4388000000001284</v>
      </c>
      <c r="Z11" s="8"/>
    </row>
    <row r="12" spans="1:26" ht="15.75">
      <c r="A12" s="8" t="s">
        <v>53</v>
      </c>
      <c r="B12" s="8">
        <v>19.64</v>
      </c>
      <c r="C12" s="8">
        <v>2.5</v>
      </c>
      <c r="D12" s="8">
        <v>22.14</v>
      </c>
      <c r="E12" s="8">
        <v>13.58</v>
      </c>
      <c r="F12" s="8">
        <v>1.81</v>
      </c>
      <c r="G12" s="8">
        <v>15.4</v>
      </c>
      <c r="H12" s="8">
        <v>37.53</v>
      </c>
      <c r="I12" s="40">
        <f t="shared" si="1"/>
        <v>54314</v>
      </c>
      <c r="J12" s="40">
        <v>44474</v>
      </c>
      <c r="K12" s="37">
        <v>9840</v>
      </c>
      <c r="L12" s="40"/>
      <c r="M12" s="40">
        <f t="shared" si="2"/>
        <v>10667.2696</v>
      </c>
      <c r="N12" s="40">
        <f t="shared" si="0"/>
        <v>1357.85</v>
      </c>
      <c r="O12" s="40">
        <f t="shared" si="3"/>
        <v>12025.1196</v>
      </c>
      <c r="P12" s="40">
        <f t="shared" si="4"/>
        <v>7375.8411999999998</v>
      </c>
      <c r="Q12" s="40">
        <f t="shared" si="5"/>
        <v>983.08339999999998</v>
      </c>
      <c r="R12" s="40">
        <f t="shared" si="6"/>
        <v>8364.3559999999998</v>
      </c>
      <c r="S12" s="40">
        <f t="shared" si="7"/>
        <v>20384.0442</v>
      </c>
      <c r="T12" s="34">
        <v>10736</v>
      </c>
      <c r="U12" s="76">
        <f t="shared" si="8"/>
        <v>-68.730400000000373</v>
      </c>
      <c r="V12" s="8"/>
      <c r="W12" s="40">
        <f t="shared" si="9"/>
        <v>1357.85</v>
      </c>
      <c r="X12" s="8"/>
      <c r="Y12" s="40"/>
      <c r="Z12" s="8"/>
    </row>
    <row r="13" spans="1:26" ht="15.75">
      <c r="A13" s="8" t="s">
        <v>54</v>
      </c>
      <c r="B13" s="8">
        <v>20.170000000000002</v>
      </c>
      <c r="C13" s="8">
        <v>2.4300000000000002</v>
      </c>
      <c r="D13" s="8">
        <v>22.6</v>
      </c>
      <c r="E13" s="8">
        <v>9.5</v>
      </c>
      <c r="F13" s="8">
        <v>1.1299999999999999</v>
      </c>
      <c r="G13" s="8">
        <v>10.62</v>
      </c>
      <c r="H13" s="8">
        <v>33.229999999999997</v>
      </c>
      <c r="I13" s="40">
        <f t="shared" si="1"/>
        <v>65583</v>
      </c>
      <c r="J13" s="40">
        <v>51636</v>
      </c>
      <c r="K13" s="37">
        <v>13947</v>
      </c>
      <c r="L13" s="40"/>
      <c r="M13" s="40">
        <f t="shared" si="2"/>
        <v>13228.091100000001</v>
      </c>
      <c r="N13" s="40">
        <f t="shared" si="0"/>
        <v>1593.6668999999999</v>
      </c>
      <c r="O13" s="40">
        <f t="shared" si="3"/>
        <v>14821.758</v>
      </c>
      <c r="P13" s="40">
        <f t="shared" si="4"/>
        <v>6230.3850000000002</v>
      </c>
      <c r="Q13" s="40">
        <f t="shared" si="5"/>
        <v>741.08789999999999</v>
      </c>
      <c r="R13" s="40">
        <f t="shared" si="6"/>
        <v>6964.9146000000001</v>
      </c>
      <c r="S13" s="40">
        <f t="shared" si="7"/>
        <v>21793.230899999999</v>
      </c>
      <c r="T13" s="34">
        <v>13097</v>
      </c>
      <c r="U13" s="76">
        <f t="shared" si="8"/>
        <v>131.09110000000146</v>
      </c>
      <c r="V13" s="8"/>
      <c r="W13" s="40">
        <f t="shared" si="9"/>
        <v>1593.6668999999999</v>
      </c>
      <c r="X13" s="8"/>
      <c r="Y13" s="40"/>
      <c r="Z13" s="8"/>
    </row>
    <row r="14" spans="1:26" ht="15.75">
      <c r="A14" s="8" t="s">
        <v>55</v>
      </c>
      <c r="B14" s="8">
        <v>20.9</v>
      </c>
      <c r="C14" s="8">
        <v>4.88</v>
      </c>
      <c r="D14" s="8">
        <v>25.78</v>
      </c>
      <c r="E14" s="8">
        <v>12.82</v>
      </c>
      <c r="F14" s="8">
        <v>1.1100000000000001</v>
      </c>
      <c r="G14" s="8">
        <v>13.93</v>
      </c>
      <c r="H14" s="8">
        <v>39.71</v>
      </c>
      <c r="I14" s="40">
        <f t="shared" si="1"/>
        <v>69553</v>
      </c>
      <c r="J14" s="40">
        <v>57577</v>
      </c>
      <c r="K14" s="37">
        <v>11976</v>
      </c>
      <c r="L14" s="40"/>
      <c r="M14" s="40">
        <f t="shared" si="2"/>
        <v>14536.576999999999</v>
      </c>
      <c r="N14" s="40">
        <f>C14*I14/100</f>
        <v>3394.1864</v>
      </c>
      <c r="O14" s="40">
        <f t="shared" si="3"/>
        <v>17930.7634</v>
      </c>
      <c r="P14" s="40">
        <f t="shared" si="4"/>
        <v>8916.6945999999989</v>
      </c>
      <c r="Q14" s="40">
        <f t="shared" si="5"/>
        <v>772.03830000000005</v>
      </c>
      <c r="R14" s="40">
        <f t="shared" si="6"/>
        <v>9688.7329000000009</v>
      </c>
      <c r="S14" s="40">
        <f t="shared" si="7"/>
        <v>27619.496299999999</v>
      </c>
      <c r="T14" s="34">
        <v>14242</v>
      </c>
      <c r="U14" s="76">
        <f t="shared" si="8"/>
        <v>294.57699999999932</v>
      </c>
      <c r="V14" s="19">
        <f>2230+350</f>
        <v>2580</v>
      </c>
      <c r="W14" s="40">
        <f t="shared" si="9"/>
        <v>814.18640000000005</v>
      </c>
      <c r="X14" s="8">
        <v>3394</v>
      </c>
      <c r="Y14" s="40">
        <f>N14-X14</f>
        <v>0.18640000000004875</v>
      </c>
      <c r="Z14" s="37"/>
    </row>
    <row r="15" spans="1:26" ht="15.75">
      <c r="A15" s="8" t="s">
        <v>56</v>
      </c>
      <c r="B15" s="8">
        <v>20.64</v>
      </c>
      <c r="C15" s="8">
        <v>4.1399999999999997</v>
      </c>
      <c r="D15" s="8">
        <v>24.78</v>
      </c>
      <c r="E15" s="8">
        <v>13.39</v>
      </c>
      <c r="F15" s="8">
        <v>1.2</v>
      </c>
      <c r="G15" s="8">
        <v>14.6</v>
      </c>
      <c r="H15" s="8">
        <v>39.369999999999997</v>
      </c>
      <c r="I15" s="40">
        <f t="shared" si="1"/>
        <v>83322</v>
      </c>
      <c r="J15" s="40">
        <v>67361</v>
      </c>
      <c r="K15" s="37">
        <v>15961</v>
      </c>
      <c r="L15" s="40"/>
      <c r="M15" s="40">
        <f t="shared" si="2"/>
        <v>17197.660800000001</v>
      </c>
      <c r="N15" s="40">
        <f t="shared" ref="N15:N25" si="11">C15*I15/100</f>
        <v>3449.5307999999995</v>
      </c>
      <c r="O15" s="40">
        <f t="shared" si="3"/>
        <v>20647.191600000002</v>
      </c>
      <c r="P15" s="40">
        <f t="shared" si="4"/>
        <v>11156.8158</v>
      </c>
      <c r="Q15" s="40">
        <f t="shared" si="5"/>
        <v>999.86399999999992</v>
      </c>
      <c r="R15" s="40">
        <f t="shared" si="6"/>
        <v>12165.011999999999</v>
      </c>
      <c r="S15" s="40">
        <f t="shared" si="7"/>
        <v>32803.871399999996</v>
      </c>
      <c r="T15" s="34">
        <v>16848</v>
      </c>
      <c r="U15" s="76">
        <f t="shared" si="8"/>
        <v>349.66080000000147</v>
      </c>
      <c r="V15" s="11">
        <f>2120+350</f>
        <v>2470</v>
      </c>
      <c r="W15" s="40">
        <f t="shared" si="9"/>
        <v>979.53079999999954</v>
      </c>
      <c r="X15" s="8"/>
      <c r="Y15" s="40"/>
      <c r="Z15" s="37"/>
    </row>
    <row r="16" spans="1:26" ht="15.75">
      <c r="A16" s="8" t="s">
        <v>57</v>
      </c>
      <c r="B16" s="8">
        <v>21.67</v>
      </c>
      <c r="C16" s="8">
        <v>4.07</v>
      </c>
      <c r="D16" s="8">
        <v>25.74</v>
      </c>
      <c r="E16" s="8">
        <v>15.49</v>
      </c>
      <c r="F16" s="8">
        <v>1.1000000000000001</v>
      </c>
      <c r="G16" s="8">
        <v>16.600000000000001</v>
      </c>
      <c r="H16" s="8">
        <v>42.33</v>
      </c>
      <c r="I16" s="40">
        <f t="shared" si="1"/>
        <v>94720</v>
      </c>
      <c r="J16" s="40">
        <v>74636</v>
      </c>
      <c r="K16" s="37">
        <v>20084</v>
      </c>
      <c r="L16" s="40"/>
      <c r="M16" s="40">
        <f t="shared" si="2"/>
        <v>20525.824000000001</v>
      </c>
      <c r="N16" s="40">
        <f t="shared" si="11"/>
        <v>3855.1040000000003</v>
      </c>
      <c r="O16" s="40">
        <f t="shared" si="3"/>
        <v>24380.928</v>
      </c>
      <c r="P16" s="40">
        <f t="shared" si="4"/>
        <v>14672.128000000001</v>
      </c>
      <c r="Q16" s="40">
        <f t="shared" si="5"/>
        <v>1041.92</v>
      </c>
      <c r="R16" s="40">
        <f t="shared" si="6"/>
        <v>15723.520000000002</v>
      </c>
      <c r="S16" s="40">
        <f t="shared" si="7"/>
        <v>40094.975999999995</v>
      </c>
      <c r="T16" s="34">
        <v>20580</v>
      </c>
      <c r="U16" s="76">
        <f t="shared" si="8"/>
        <v>-54.175999999999476</v>
      </c>
      <c r="V16" s="11">
        <f>2120+520</f>
        <v>2640</v>
      </c>
      <c r="W16" s="40">
        <f t="shared" si="9"/>
        <v>1215.1040000000003</v>
      </c>
      <c r="X16" s="8"/>
      <c r="Y16" s="40"/>
      <c r="Z16" s="37"/>
    </row>
    <row r="17" spans="1:26" ht="15.75">
      <c r="A17" s="8" t="s">
        <v>58</v>
      </c>
      <c r="B17" s="8">
        <v>22.75</v>
      </c>
      <c r="C17" s="8">
        <v>4.13</v>
      </c>
      <c r="D17" s="8">
        <v>26.88</v>
      </c>
      <c r="E17" s="8">
        <v>18.11</v>
      </c>
      <c r="F17" s="8">
        <v>1.34</v>
      </c>
      <c r="G17" s="8">
        <v>19.45</v>
      </c>
      <c r="H17" s="8">
        <v>46.33</v>
      </c>
      <c r="I17" s="40">
        <f t="shared" si="1"/>
        <v>97746</v>
      </c>
      <c r="J17" s="40">
        <v>75742</v>
      </c>
      <c r="K17" s="37">
        <v>22004</v>
      </c>
      <c r="L17" s="40"/>
      <c r="M17" s="40">
        <f t="shared" si="2"/>
        <v>22237.215</v>
      </c>
      <c r="N17" s="40">
        <f t="shared" si="11"/>
        <v>4036.9097999999999</v>
      </c>
      <c r="O17" s="40">
        <f t="shared" si="3"/>
        <v>26274.124800000001</v>
      </c>
      <c r="P17" s="40">
        <f t="shared" si="4"/>
        <v>17701.800600000002</v>
      </c>
      <c r="Q17" s="40">
        <f t="shared" si="5"/>
        <v>1309.7964000000002</v>
      </c>
      <c r="R17" s="40">
        <f t="shared" si="6"/>
        <v>19011.596999999998</v>
      </c>
      <c r="S17" s="40">
        <f t="shared" si="7"/>
        <v>45285.721799999999</v>
      </c>
      <c r="T17" s="34">
        <v>22395</v>
      </c>
      <c r="U17" s="76">
        <f t="shared" si="8"/>
        <v>-157.78499999999985</v>
      </c>
      <c r="V17" s="11">
        <f>1860+340</f>
        <v>2200</v>
      </c>
      <c r="W17" s="40">
        <f t="shared" si="9"/>
        <v>1836.9097999999999</v>
      </c>
      <c r="X17" s="8"/>
      <c r="Y17" s="40"/>
      <c r="Z17" s="37"/>
    </row>
    <row r="18" spans="1:26" ht="15.75">
      <c r="A18" s="8" t="s">
        <v>59</v>
      </c>
      <c r="B18" s="8">
        <v>21.43</v>
      </c>
      <c r="C18" s="8">
        <v>1.47</v>
      </c>
      <c r="D18" s="8">
        <v>22.9</v>
      </c>
      <c r="E18" s="8">
        <v>15.2</v>
      </c>
      <c r="F18" s="8">
        <v>0.61</v>
      </c>
      <c r="G18" s="8">
        <v>15.81</v>
      </c>
      <c r="H18" s="8">
        <v>38.71</v>
      </c>
      <c r="I18" s="40">
        <f t="shared" si="1"/>
        <v>115926</v>
      </c>
      <c r="J18" s="40">
        <v>92297</v>
      </c>
      <c r="K18" s="37">
        <v>23629</v>
      </c>
      <c r="L18" s="40"/>
      <c r="M18" s="40">
        <f t="shared" si="2"/>
        <v>24842.941800000001</v>
      </c>
      <c r="N18" s="40">
        <f t="shared" si="11"/>
        <v>1704.1122</v>
      </c>
      <c r="O18" s="40">
        <f t="shared" si="3"/>
        <v>26547.054</v>
      </c>
      <c r="P18" s="40">
        <f t="shared" si="4"/>
        <v>17620.752</v>
      </c>
      <c r="Q18" s="40">
        <f t="shared" si="5"/>
        <v>707.14859999999999</v>
      </c>
      <c r="R18" s="40">
        <f t="shared" si="6"/>
        <v>18327.900600000001</v>
      </c>
      <c r="S18" s="40">
        <f t="shared" si="7"/>
        <v>44874.954599999997</v>
      </c>
      <c r="T18" s="34">
        <v>24885</v>
      </c>
      <c r="U18" s="76">
        <f t="shared" si="8"/>
        <v>-42.058199999999488</v>
      </c>
      <c r="V18" s="20">
        <f>1840+180</f>
        <v>2020</v>
      </c>
      <c r="W18" s="40">
        <f t="shared" si="9"/>
        <v>-315.88779999999997</v>
      </c>
      <c r="X18" s="8"/>
      <c r="Y18" s="40"/>
      <c r="Z18" s="37"/>
    </row>
    <row r="19" spans="1:26" ht="15.75">
      <c r="A19" s="8" t="s">
        <v>60</v>
      </c>
      <c r="B19" s="8">
        <v>21.01</v>
      </c>
      <c r="C19" s="8">
        <v>3.79</v>
      </c>
      <c r="D19" s="8">
        <v>24.8</v>
      </c>
      <c r="E19" s="8">
        <v>10.94</v>
      </c>
      <c r="F19" s="8">
        <v>0.52</v>
      </c>
      <c r="G19" s="8">
        <v>11.46</v>
      </c>
      <c r="H19" s="8">
        <v>36.26</v>
      </c>
      <c r="I19" s="40">
        <f t="shared" si="1"/>
        <v>139415</v>
      </c>
      <c r="J19" s="40">
        <v>111224</v>
      </c>
      <c r="K19" s="37">
        <v>28191</v>
      </c>
      <c r="L19" s="40"/>
      <c r="M19" s="40">
        <f t="shared" si="2"/>
        <v>29291.091500000002</v>
      </c>
      <c r="N19" s="40">
        <f t="shared" si="11"/>
        <v>5283.8284999999996</v>
      </c>
      <c r="O19" s="40">
        <f t="shared" si="3"/>
        <v>34574.92</v>
      </c>
      <c r="P19" s="40">
        <f t="shared" si="4"/>
        <v>15252.000999999998</v>
      </c>
      <c r="Q19" s="40">
        <f t="shared" si="5"/>
        <v>724.95800000000008</v>
      </c>
      <c r="R19" s="40">
        <f t="shared" si="6"/>
        <v>15976.959000000001</v>
      </c>
      <c r="S19" s="40">
        <f t="shared" si="7"/>
        <v>50551.878999999994</v>
      </c>
      <c r="T19" s="34">
        <v>29048</v>
      </c>
      <c r="U19" s="76">
        <f t="shared" si="8"/>
        <v>243.09150000000227</v>
      </c>
      <c r="V19" s="11">
        <f>3970+280</f>
        <v>4250</v>
      </c>
      <c r="W19" s="40">
        <f t="shared" si="9"/>
        <v>1033.8284999999996</v>
      </c>
      <c r="X19" s="8">
        <v>5287</v>
      </c>
      <c r="Y19" s="40">
        <f t="shared" ref="Y19:Y25" si="12">N19-X19</f>
        <v>-3.1715000000003783</v>
      </c>
      <c r="Z19" s="37"/>
    </row>
    <row r="20" spans="1:26" ht="15.75">
      <c r="A20" s="8" t="s">
        <v>61</v>
      </c>
      <c r="B20" s="8">
        <v>21.73</v>
      </c>
      <c r="C20" s="8">
        <v>3.31</v>
      </c>
      <c r="D20" s="8">
        <v>25.04</v>
      </c>
      <c r="E20" s="8">
        <v>10.56</v>
      </c>
      <c r="F20" s="8">
        <v>0.48</v>
      </c>
      <c r="G20" s="8">
        <v>11.03</v>
      </c>
      <c r="H20" s="8">
        <v>36.07</v>
      </c>
      <c r="I20" s="40">
        <f t="shared" si="1"/>
        <v>162340</v>
      </c>
      <c r="J20" s="40">
        <v>129762</v>
      </c>
      <c r="K20" s="37">
        <v>32578</v>
      </c>
      <c r="L20" s="40"/>
      <c r="M20" s="40">
        <f t="shared" si="2"/>
        <v>35276.482000000004</v>
      </c>
      <c r="N20" s="40">
        <f t="shared" si="11"/>
        <v>5373.4540000000006</v>
      </c>
      <c r="O20" s="40">
        <f t="shared" si="3"/>
        <v>40649.936000000002</v>
      </c>
      <c r="P20" s="40">
        <f t="shared" si="4"/>
        <v>17143.104000000003</v>
      </c>
      <c r="Q20" s="40">
        <f t="shared" si="5"/>
        <v>779.23199999999997</v>
      </c>
      <c r="R20" s="40">
        <f t="shared" si="6"/>
        <v>17906.101999999999</v>
      </c>
      <c r="S20" s="40">
        <f t="shared" si="7"/>
        <v>58556.038</v>
      </c>
      <c r="T20" s="34">
        <v>35038</v>
      </c>
      <c r="U20" s="76">
        <f t="shared" si="8"/>
        <v>238.48200000000361</v>
      </c>
      <c r="V20" s="11">
        <f>3600+520</f>
        <v>4120</v>
      </c>
      <c r="W20" s="40">
        <f t="shared" si="9"/>
        <v>1253.4540000000006</v>
      </c>
      <c r="X20" s="8">
        <v>5337</v>
      </c>
      <c r="Y20" s="40">
        <f t="shared" si="12"/>
        <v>36.454000000000633</v>
      </c>
      <c r="Z20" s="37"/>
    </row>
    <row r="21" spans="1:26" ht="15.75">
      <c r="A21" s="8" t="s">
        <v>62</v>
      </c>
      <c r="B21" s="8">
        <v>28.82</v>
      </c>
      <c r="C21" s="8">
        <v>1.75</v>
      </c>
      <c r="D21" s="8">
        <v>30.57</v>
      </c>
      <c r="E21" s="8">
        <v>10.23</v>
      </c>
      <c r="F21" s="8">
        <v>0.49</v>
      </c>
      <c r="G21" s="8">
        <v>10.73</v>
      </c>
      <c r="H21" s="8">
        <v>41.29</v>
      </c>
      <c r="I21" s="40">
        <f t="shared" si="1"/>
        <v>177434</v>
      </c>
      <c r="J21" s="40">
        <v>139220</v>
      </c>
      <c r="K21" s="37">
        <v>38214</v>
      </c>
      <c r="L21" s="40"/>
      <c r="M21" s="40">
        <f t="shared" si="2"/>
        <v>51136.478799999997</v>
      </c>
      <c r="N21" s="40">
        <f t="shared" si="11"/>
        <v>3105.0949999999998</v>
      </c>
      <c r="O21" s="40">
        <f t="shared" si="3"/>
        <v>54241.573799999998</v>
      </c>
      <c r="P21" s="40">
        <f t="shared" si="4"/>
        <v>18151.498200000002</v>
      </c>
      <c r="Q21" s="40">
        <f t="shared" si="5"/>
        <v>869.42660000000001</v>
      </c>
      <c r="R21" s="40">
        <f t="shared" si="6"/>
        <v>19038.6682</v>
      </c>
      <c r="S21" s="40">
        <f t="shared" si="7"/>
        <v>73262.498599999992</v>
      </c>
      <c r="T21" s="34">
        <v>40411</v>
      </c>
      <c r="U21" s="76">
        <f t="shared" si="8"/>
        <v>10725.478799999997</v>
      </c>
      <c r="V21" s="11">
        <f>1680+480</f>
        <v>2160</v>
      </c>
      <c r="W21" s="40">
        <f t="shared" si="9"/>
        <v>945.0949999999998</v>
      </c>
      <c r="X21" s="8">
        <v>3096</v>
      </c>
      <c r="Y21" s="40">
        <f t="shared" si="12"/>
        <v>9.0949999999997999</v>
      </c>
      <c r="Z21" s="37"/>
    </row>
    <row r="22" spans="1:26" ht="15.75">
      <c r="A22" s="8" t="s">
        <v>63</v>
      </c>
      <c r="B22" s="8">
        <v>20.75</v>
      </c>
      <c r="C22" s="8">
        <v>1.8</v>
      </c>
      <c r="D22" s="8">
        <v>22.55</v>
      </c>
      <c r="E22" s="8">
        <v>10.87</v>
      </c>
      <c r="F22" s="8">
        <v>0.89</v>
      </c>
      <c r="G22" s="8">
        <v>11.76</v>
      </c>
      <c r="H22" s="8">
        <v>34.299999999999997</v>
      </c>
      <c r="I22" s="40">
        <f t="shared" si="1"/>
        <v>188630</v>
      </c>
      <c r="J22" s="40">
        <v>143797</v>
      </c>
      <c r="K22" s="37">
        <v>44833</v>
      </c>
      <c r="L22" s="40"/>
      <c r="M22" s="40">
        <f t="shared" si="2"/>
        <v>39140.724999999999</v>
      </c>
      <c r="N22" s="40">
        <f t="shared" si="11"/>
        <v>3395.34</v>
      </c>
      <c r="O22" s="40">
        <f t="shared" si="3"/>
        <v>42536.065000000002</v>
      </c>
      <c r="P22" s="40">
        <f t="shared" si="4"/>
        <v>20504.080999999998</v>
      </c>
      <c r="Q22" s="40">
        <f t="shared" si="5"/>
        <v>1678.807</v>
      </c>
      <c r="R22" s="40">
        <f t="shared" si="6"/>
        <v>22182.887999999999</v>
      </c>
      <c r="S22" s="40">
        <f t="shared" si="7"/>
        <v>64700.089999999989</v>
      </c>
      <c r="T22" s="34">
        <v>39421</v>
      </c>
      <c r="U22" s="76">
        <f t="shared" si="8"/>
        <v>-280.27500000000146</v>
      </c>
      <c r="V22" s="11">
        <f>1420+610</f>
        <v>2030</v>
      </c>
      <c r="W22" s="40">
        <f t="shared" si="9"/>
        <v>1365.3400000000001</v>
      </c>
      <c r="X22" s="8">
        <v>3388</v>
      </c>
      <c r="Y22" s="40">
        <f t="shared" si="12"/>
        <v>7.3400000000001455</v>
      </c>
      <c r="Z22" s="37"/>
    </row>
    <row r="23" spans="1:26" ht="15.75">
      <c r="A23" s="8" t="s">
        <v>64</v>
      </c>
      <c r="B23" s="8">
        <v>19.329999999999998</v>
      </c>
      <c r="C23" s="8">
        <v>1.68</v>
      </c>
      <c r="D23" s="8">
        <v>21.01</v>
      </c>
      <c r="E23" s="8">
        <v>10.35</v>
      </c>
      <c r="F23" s="8">
        <v>0.86</v>
      </c>
      <c r="G23" s="8">
        <v>11.21</v>
      </c>
      <c r="H23" s="8">
        <v>32.22</v>
      </c>
      <c r="I23" s="40">
        <f t="shared" si="1"/>
        <v>224963</v>
      </c>
      <c r="J23" s="40">
        <v>171752</v>
      </c>
      <c r="K23" s="37">
        <v>53211</v>
      </c>
      <c r="L23" s="40"/>
      <c r="M23" s="40">
        <f t="shared" si="2"/>
        <v>43485.347900000001</v>
      </c>
      <c r="N23" s="40">
        <f t="shared" si="11"/>
        <v>3779.3783999999996</v>
      </c>
      <c r="O23" s="40">
        <f t="shared" si="3"/>
        <v>47264.726300000002</v>
      </c>
      <c r="P23" s="40">
        <f t="shared" si="4"/>
        <v>23283.670499999997</v>
      </c>
      <c r="Q23" s="40">
        <f t="shared" si="5"/>
        <v>1934.6817999999998</v>
      </c>
      <c r="R23" s="40">
        <f t="shared" si="6"/>
        <v>25218.352299999999</v>
      </c>
      <c r="S23" s="40">
        <f t="shared" si="7"/>
        <v>72483.078599999993</v>
      </c>
      <c r="T23" s="34">
        <v>44121</v>
      </c>
      <c r="U23" s="76">
        <f t="shared" si="8"/>
        <v>-635.65209999999934</v>
      </c>
      <c r="V23" s="11">
        <f>1690+410</f>
        <v>2100</v>
      </c>
      <c r="W23" s="40">
        <f t="shared" si="9"/>
        <v>1679.3783999999996</v>
      </c>
      <c r="X23" s="8">
        <v>3787</v>
      </c>
      <c r="Y23" s="40">
        <f t="shared" si="12"/>
        <v>-7.6216000000003987</v>
      </c>
      <c r="Z23" s="37"/>
    </row>
    <row r="24" spans="1:26" ht="15.75">
      <c r="A24" s="8" t="s">
        <v>65</v>
      </c>
      <c r="B24" s="8">
        <v>21.24</v>
      </c>
      <c r="C24" s="8">
        <v>4.7300000000000004</v>
      </c>
      <c r="D24" s="8">
        <v>25.98</v>
      </c>
      <c r="E24" s="8">
        <v>10.25</v>
      </c>
      <c r="F24" s="8">
        <v>0.91</v>
      </c>
      <c r="G24" s="8">
        <v>11.16</v>
      </c>
      <c r="H24" s="8">
        <v>37.14</v>
      </c>
      <c r="I24" s="40">
        <f t="shared" si="1"/>
        <v>244550</v>
      </c>
      <c r="J24" s="40">
        <v>188603</v>
      </c>
      <c r="K24" s="37">
        <v>55947</v>
      </c>
      <c r="L24" s="40"/>
      <c r="M24" s="40">
        <f t="shared" si="2"/>
        <v>51942.42</v>
      </c>
      <c r="N24" s="40">
        <f t="shared" si="11"/>
        <v>11567.215</v>
      </c>
      <c r="O24" s="40">
        <f t="shared" si="3"/>
        <v>63534.09</v>
      </c>
      <c r="P24" s="40">
        <f t="shared" si="4"/>
        <v>25066.375</v>
      </c>
      <c r="Q24" s="40">
        <f t="shared" si="5"/>
        <v>2225.4050000000002</v>
      </c>
      <c r="R24" s="40">
        <f t="shared" si="6"/>
        <v>27291.78</v>
      </c>
      <c r="S24" s="40">
        <f t="shared" si="7"/>
        <v>90825.87</v>
      </c>
      <c r="T24" s="34">
        <v>50734</v>
      </c>
      <c r="U24" s="76">
        <f t="shared" si="8"/>
        <v>1208.4199999999983</v>
      </c>
      <c r="V24" s="19">
        <f>8040+500</f>
        <v>8540</v>
      </c>
      <c r="W24" s="40">
        <f t="shared" si="9"/>
        <v>3027.2150000000001</v>
      </c>
      <c r="X24" s="8">
        <v>11578</v>
      </c>
      <c r="Y24" s="40">
        <f t="shared" si="12"/>
        <v>-10.784999999999854</v>
      </c>
      <c r="Z24" s="37"/>
    </row>
    <row r="25" spans="1:26" ht="15.75">
      <c r="A25" s="8" t="s">
        <v>66</v>
      </c>
      <c r="B25" s="8">
        <v>20.95</v>
      </c>
      <c r="C25" s="8">
        <v>5.0599999999999996</v>
      </c>
      <c r="D25" s="8">
        <v>26.01</v>
      </c>
      <c r="E25" s="8">
        <v>10.53</v>
      </c>
      <c r="F25" s="8">
        <v>0.73</v>
      </c>
      <c r="G25" s="8">
        <v>11.26</v>
      </c>
      <c r="H25" s="8">
        <v>37.270000000000003</v>
      </c>
      <c r="I25" s="40">
        <f t="shared" si="1"/>
        <v>254834</v>
      </c>
      <c r="J25" s="40">
        <v>187060</v>
      </c>
      <c r="K25" s="37">
        <v>67774</v>
      </c>
      <c r="L25" s="40"/>
      <c r="M25" s="40">
        <f t="shared" si="2"/>
        <v>53387.722999999998</v>
      </c>
      <c r="N25" s="40">
        <f t="shared" si="11"/>
        <v>12894.600399999998</v>
      </c>
      <c r="O25" s="40">
        <f t="shared" si="3"/>
        <v>66282.323400000008</v>
      </c>
      <c r="P25" s="40">
        <f t="shared" si="4"/>
        <v>26834.020199999999</v>
      </c>
      <c r="Q25" s="40">
        <f t="shared" si="5"/>
        <v>1860.2882</v>
      </c>
      <c r="R25" s="40">
        <f t="shared" si="6"/>
        <v>28694.308399999998</v>
      </c>
      <c r="S25" s="40">
        <f t="shared" si="7"/>
        <v>94976.631800000017</v>
      </c>
      <c r="T25" s="34">
        <v>52215</v>
      </c>
      <c r="U25" s="76">
        <f t="shared" si="8"/>
        <v>1172.7229999999981</v>
      </c>
      <c r="V25" s="19">
        <f>9260+590</f>
        <v>9850</v>
      </c>
      <c r="W25" s="40">
        <f t="shared" si="9"/>
        <v>3044.6003999999975</v>
      </c>
      <c r="X25" s="8">
        <v>12890</v>
      </c>
      <c r="Y25" s="40">
        <f t="shared" si="12"/>
        <v>4.6003999999975349</v>
      </c>
      <c r="Z25" s="37"/>
    </row>
    <row r="26" spans="1:26" ht="15.75">
      <c r="V26" s="77"/>
    </row>
    <row r="27" spans="1:26" ht="15.75">
      <c r="A27" s="4" t="s">
        <v>186</v>
      </c>
    </row>
  </sheetData>
  <mergeCells count="3">
    <mergeCell ref="B1:D1"/>
    <mergeCell ref="E1:G1"/>
    <mergeCell ref="M1:S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7A99-7921-4F8B-98BF-9094B6E981F2}">
  <dimension ref="A1:P79"/>
  <sheetViews>
    <sheetView topLeftCell="A35" workbookViewId="0">
      <selection activeCell="K15" sqref="K15"/>
    </sheetView>
  </sheetViews>
  <sheetFormatPr defaultColWidth="10.85546875" defaultRowHeight="15.75"/>
  <cols>
    <col min="1" max="10" width="10.85546875" style="54"/>
    <col min="11" max="11" width="47.28515625" style="54" bestFit="1" customWidth="1"/>
    <col min="12" max="14" width="10.85546875" style="54"/>
    <col min="16" max="16384" width="10.85546875" style="54"/>
  </cols>
  <sheetData>
    <row r="1" spans="1:12">
      <c r="A1" s="53"/>
      <c r="B1" s="53"/>
      <c r="C1" s="53"/>
      <c r="D1" s="114" t="s">
        <v>112</v>
      </c>
      <c r="E1" s="114"/>
      <c r="F1" s="114" t="s">
        <v>113</v>
      </c>
      <c r="G1" s="114"/>
      <c r="H1" s="53"/>
      <c r="I1" s="53"/>
      <c r="J1" s="53"/>
    </row>
    <row r="2" spans="1:12" ht="94.5">
      <c r="A2" s="55" t="s">
        <v>4</v>
      </c>
      <c r="B2" s="55" t="s">
        <v>114</v>
      </c>
      <c r="C2" s="55" t="s">
        <v>115</v>
      </c>
      <c r="D2" s="53" t="s">
        <v>116</v>
      </c>
      <c r="E2" s="53" t="s">
        <v>117</v>
      </c>
      <c r="F2" s="53" t="s">
        <v>118</v>
      </c>
      <c r="G2" s="53" t="s">
        <v>119</v>
      </c>
      <c r="H2" s="53" t="s">
        <v>120</v>
      </c>
      <c r="I2" s="53" t="s">
        <v>121</v>
      </c>
      <c r="J2" s="53" t="s">
        <v>122</v>
      </c>
      <c r="K2" s="56" t="s">
        <v>187</v>
      </c>
      <c r="L2" s="7" t="s">
        <v>188</v>
      </c>
    </row>
    <row r="3" spans="1:12">
      <c r="A3" s="57" t="s">
        <v>149</v>
      </c>
      <c r="B3" s="58">
        <v>52.9</v>
      </c>
      <c r="C3" s="58">
        <v>33.9</v>
      </c>
      <c r="K3" s="59" t="s">
        <v>189</v>
      </c>
    </row>
    <row r="4" spans="1:12">
      <c r="A4" s="60" t="s">
        <v>16</v>
      </c>
      <c r="B4" s="10">
        <v>73.8</v>
      </c>
      <c r="C4" s="10">
        <v>36</v>
      </c>
      <c r="K4" s="59" t="s">
        <v>189</v>
      </c>
      <c r="L4" s="61">
        <f>C4/'[1]GTR figures'!B3</f>
        <v>8.0898876404494377E-2</v>
      </c>
    </row>
    <row r="5" spans="1:12">
      <c r="A5" s="60" t="s">
        <v>17</v>
      </c>
      <c r="B5" s="10">
        <v>72.8</v>
      </c>
      <c r="C5" s="10">
        <v>45.3</v>
      </c>
      <c r="K5" s="59" t="s">
        <v>189</v>
      </c>
      <c r="L5" s="61">
        <f>C5/'[1]GTR figures'!B4</f>
        <v>0.10785714285714285</v>
      </c>
    </row>
    <row r="6" spans="1:12">
      <c r="A6" s="60" t="s">
        <v>18</v>
      </c>
      <c r="B6" s="10">
        <v>71.599999999999994</v>
      </c>
      <c r="C6" s="10">
        <v>51.4</v>
      </c>
      <c r="K6" s="59" t="s">
        <v>189</v>
      </c>
      <c r="L6" s="61">
        <f>C6/'[1]GTR figures'!B5</f>
        <v>0.11296703296703296</v>
      </c>
    </row>
    <row r="7" spans="1:12">
      <c r="A7" s="60" t="s">
        <v>19</v>
      </c>
      <c r="B7" s="10">
        <v>81.400000000000006</v>
      </c>
      <c r="C7" s="10">
        <v>48.2</v>
      </c>
      <c r="K7" s="59" t="s">
        <v>189</v>
      </c>
      <c r="L7" s="61">
        <f>C7/'[1]GTR figures'!B6</f>
        <v>9.9381443298969072E-2</v>
      </c>
    </row>
    <row r="8" spans="1:12">
      <c r="A8" s="60" t="s">
        <v>20</v>
      </c>
      <c r="B8" s="10">
        <v>78.2</v>
      </c>
      <c r="C8" s="10">
        <v>38.799999999999997</v>
      </c>
      <c r="K8" s="59" t="s">
        <v>189</v>
      </c>
      <c r="L8" s="61">
        <f>C8/'[1]GTR figures'!B7</f>
        <v>6.8070175438596489E-2</v>
      </c>
    </row>
    <row r="9" spans="1:12">
      <c r="A9" s="60" t="s">
        <v>22</v>
      </c>
      <c r="B9" s="10">
        <v>120.9</v>
      </c>
      <c r="C9" s="10">
        <v>114.4</v>
      </c>
      <c r="K9" s="59" t="s">
        <v>189</v>
      </c>
      <c r="L9" s="61">
        <f>C9/'[1]GTR figures'!B8</f>
        <v>0.16531791907514451</v>
      </c>
    </row>
    <row r="10" spans="1:12">
      <c r="A10" s="60" t="s">
        <v>23</v>
      </c>
      <c r="B10" s="10">
        <v>162.1</v>
      </c>
      <c r="C10" s="10">
        <v>141.5</v>
      </c>
      <c r="K10" s="59" t="s">
        <v>189</v>
      </c>
      <c r="L10" s="61">
        <f>C10/'[1]GTR figures'!B9</f>
        <v>0.20185449358059915</v>
      </c>
    </row>
    <row r="11" spans="1:12">
      <c r="A11" s="60" t="s">
        <v>24</v>
      </c>
      <c r="B11" s="10">
        <v>169.9</v>
      </c>
      <c r="C11" s="10">
        <v>181.6</v>
      </c>
      <c r="K11" s="59" t="s">
        <v>189</v>
      </c>
      <c r="L11" s="61">
        <f>C11/'[1]GTR figures'!B10</f>
        <v>0.2287153652392947</v>
      </c>
    </row>
    <row r="12" spans="1:12">
      <c r="A12" s="60" t="s">
        <v>25</v>
      </c>
      <c r="B12" s="10">
        <v>179</v>
      </c>
      <c r="C12" s="10">
        <v>224.1</v>
      </c>
      <c r="K12" s="59" t="s">
        <v>189</v>
      </c>
      <c r="L12" s="61">
        <f>C12/'[1]GTR figures'!B11</f>
        <v>0.25039106145251394</v>
      </c>
    </row>
    <row r="13" spans="1:12">
      <c r="A13" s="60" t="s">
        <v>26</v>
      </c>
      <c r="B13" s="10">
        <v>178.4</v>
      </c>
      <c r="C13" s="10">
        <v>216.6</v>
      </c>
      <c r="K13" s="59" t="s">
        <v>189</v>
      </c>
      <c r="L13" s="61">
        <f>C13/'[1]GTR figures'!B12</f>
        <v>0.20550284629981025</v>
      </c>
    </row>
    <row r="14" spans="1:12">
      <c r="A14" s="60" t="s">
        <v>27</v>
      </c>
      <c r="B14" s="10">
        <v>224.1</v>
      </c>
      <c r="C14" s="10">
        <v>222.2</v>
      </c>
      <c r="K14" s="59" t="s">
        <v>189</v>
      </c>
      <c r="L14" s="61">
        <f>C14/'[1]GTR figures'!B13</f>
        <v>0.17291828793774319</v>
      </c>
    </row>
    <row r="15" spans="1:12">
      <c r="A15" s="60" t="s">
        <v>28</v>
      </c>
      <c r="B15" s="10">
        <v>259.5</v>
      </c>
      <c r="C15" s="10">
        <v>231.3</v>
      </c>
      <c r="K15" s="59" t="s">
        <v>189</v>
      </c>
      <c r="L15" s="61">
        <f>C15/'[1]GTR figures'!B14</f>
        <v>0.14155446756425949</v>
      </c>
    </row>
    <row r="16" spans="1:12">
      <c r="A16" s="60" t="s">
        <v>29</v>
      </c>
      <c r="B16" s="10">
        <v>257.89999999999998</v>
      </c>
      <c r="C16" s="10">
        <v>285.3</v>
      </c>
      <c r="K16" s="59" t="s">
        <v>189</v>
      </c>
      <c r="L16" s="61">
        <f>C16/'[1]GTR figures'!B15</f>
        <v>0.15667215815485996</v>
      </c>
    </row>
    <row r="17" spans="1:16">
      <c r="A17" s="60" t="s">
        <v>30</v>
      </c>
      <c r="B17" s="10">
        <v>276.10000000000002</v>
      </c>
      <c r="C17" s="10">
        <v>347.7</v>
      </c>
      <c r="K17" s="59" t="s">
        <v>189</v>
      </c>
      <c r="L17" s="61">
        <f>C17/'[1]GTR figures'!B16</f>
        <v>0.16870451237263465</v>
      </c>
    </row>
    <row r="18" spans="1:16">
      <c r="A18" s="60" t="s">
        <v>31</v>
      </c>
      <c r="B18" s="10">
        <v>368</v>
      </c>
      <c r="C18" s="10">
        <v>397</v>
      </c>
      <c r="K18" s="38" t="s">
        <v>190</v>
      </c>
      <c r="L18" s="61">
        <f>C18/'[1]GTR figures'!B17</f>
        <v>0.17208495882097963</v>
      </c>
    </row>
    <row r="19" spans="1:16">
      <c r="A19" s="65" t="s">
        <v>32</v>
      </c>
      <c r="B19" s="66">
        <v>408</v>
      </c>
      <c r="C19" s="66">
        <v>453</v>
      </c>
      <c r="D19" s="25"/>
      <c r="E19" s="25"/>
      <c r="F19" s="25"/>
      <c r="G19" s="25"/>
      <c r="H19" s="25"/>
      <c r="I19" s="25"/>
      <c r="J19" s="25"/>
      <c r="K19" s="67" t="s">
        <v>191</v>
      </c>
      <c r="L19" s="68">
        <f>C19/'[1]GTR figures'!B18</f>
        <v>0.19252018699532511</v>
      </c>
    </row>
    <row r="20" spans="1:16">
      <c r="A20" s="60" t="s">
        <v>33</v>
      </c>
      <c r="B20" s="10">
        <v>487</v>
      </c>
      <c r="C20" s="10">
        <v>494</v>
      </c>
      <c r="K20" s="38" t="s">
        <v>192</v>
      </c>
      <c r="L20" s="61">
        <f>C20/'[1]GTR figures'!B19</f>
        <v>0.19681274900398407</v>
      </c>
    </row>
    <row r="21" spans="1:16">
      <c r="A21" s="60" t="s">
        <v>34</v>
      </c>
      <c r="B21" s="10">
        <v>625</v>
      </c>
      <c r="C21" s="10">
        <v>532</v>
      </c>
      <c r="K21" s="38" t="s">
        <v>193</v>
      </c>
      <c r="L21" s="61">
        <f>C21/'[1]GTR figures'!B20</f>
        <v>0.18851878100637845</v>
      </c>
      <c r="P21" s="63"/>
    </row>
    <row r="22" spans="1:16">
      <c r="A22" s="9" t="s">
        <v>35</v>
      </c>
      <c r="B22" s="34">
        <v>756</v>
      </c>
      <c r="C22" s="34">
        <v>566</v>
      </c>
      <c r="K22" s="38" t="s">
        <v>194</v>
      </c>
      <c r="L22" s="61">
        <f>C22/'[1]GTR figures'!B21</f>
        <v>0.17654398003742983</v>
      </c>
      <c r="P22" s="63"/>
    </row>
    <row r="23" spans="1:16">
      <c r="A23" s="9" t="s">
        <v>36</v>
      </c>
      <c r="B23" s="34">
        <v>942</v>
      </c>
      <c r="C23" s="34">
        <v>852</v>
      </c>
      <c r="K23" s="38" t="s">
        <v>194</v>
      </c>
      <c r="L23" s="61">
        <f>C23/'[1]GTR figures'!B22</f>
        <v>0.21998450813323006</v>
      </c>
      <c r="P23" s="63"/>
    </row>
    <row r="24" spans="1:16">
      <c r="A24" s="9" t="s">
        <v>37</v>
      </c>
      <c r="B24" s="34">
        <v>1061</v>
      </c>
      <c r="C24" s="34">
        <v>926</v>
      </c>
      <c r="K24" s="38" t="s">
        <v>194</v>
      </c>
      <c r="L24" s="61">
        <f>C24/'[1]GTR figures'!B23</f>
        <v>0.20554938956714761</v>
      </c>
      <c r="P24" s="63"/>
    </row>
    <row r="25" spans="1:16">
      <c r="A25" s="9" t="s">
        <v>38</v>
      </c>
      <c r="B25" s="34">
        <v>1162</v>
      </c>
      <c r="C25" s="34">
        <v>937</v>
      </c>
      <c r="K25" s="38" t="s">
        <v>194</v>
      </c>
      <c r="L25" s="61">
        <f>C25/'[1]GTR figures'!B24</f>
        <v>0.18481262327416173</v>
      </c>
      <c r="P25" s="63"/>
    </row>
    <row r="26" spans="1:16">
      <c r="A26" s="35" t="s">
        <v>39</v>
      </c>
      <c r="B26" s="34">
        <v>1229</v>
      </c>
      <c r="C26" s="34">
        <v>1022</v>
      </c>
      <c r="K26" s="38" t="s">
        <v>194</v>
      </c>
      <c r="L26" s="61">
        <f>C26/'[1]GTR figures'!B25</f>
        <v>0.16165770325846252</v>
      </c>
      <c r="P26" s="63"/>
    </row>
    <row r="27" spans="1:16">
      <c r="A27" s="9" t="s">
        <v>40</v>
      </c>
      <c r="B27" s="34">
        <v>1599</v>
      </c>
      <c r="C27" s="34">
        <v>1219</v>
      </c>
      <c r="K27" s="38" t="s">
        <v>194</v>
      </c>
      <c r="L27" s="61">
        <f>C27/'[1]GTR figures'!B26</f>
        <v>0.16020502037061374</v>
      </c>
      <c r="P27" s="63"/>
    </row>
    <row r="28" spans="1:16">
      <c r="A28" s="9" t="s">
        <v>41</v>
      </c>
      <c r="B28" s="34">
        <v>1680</v>
      </c>
      <c r="C28" s="34">
        <v>1505</v>
      </c>
      <c r="K28" s="38" t="s">
        <v>194</v>
      </c>
      <c r="L28" s="61">
        <f>C28/'[1]GTR figures'!B27</f>
        <v>0.18196106879458349</v>
      </c>
      <c r="P28" s="63"/>
    </row>
    <row r="29" spans="1:16">
      <c r="A29" s="9" t="s">
        <v>42</v>
      </c>
      <c r="B29" s="34">
        <v>1806</v>
      </c>
      <c r="C29" s="34">
        <v>1838</v>
      </c>
      <c r="K29" s="38" t="s">
        <v>194</v>
      </c>
      <c r="L29" s="61">
        <f>C29/'[1]GTR figures'!B28</f>
        <v>0.20749604876947392</v>
      </c>
      <c r="P29" s="63"/>
    </row>
    <row r="30" spans="1:16">
      <c r="A30" s="9" t="s">
        <v>43</v>
      </c>
      <c r="B30" s="34">
        <v>1953</v>
      </c>
      <c r="C30" s="34">
        <v>2473</v>
      </c>
      <c r="K30" s="38" t="s">
        <v>194</v>
      </c>
      <c r="L30" s="61">
        <f>C30/'[1]GTR figures'!B29</f>
        <v>0.2349643705463183</v>
      </c>
      <c r="P30" s="63"/>
    </row>
    <row r="31" spans="1:16">
      <c r="A31" s="9" t="s">
        <v>44</v>
      </c>
      <c r="B31" s="34">
        <v>3408</v>
      </c>
      <c r="C31" s="34">
        <v>2083</v>
      </c>
      <c r="K31" s="38" t="s">
        <v>194</v>
      </c>
      <c r="L31" s="61">
        <f>C31/'[1]GTR figures'!B30</f>
        <v>0.1739602472022716</v>
      </c>
      <c r="P31" s="63"/>
    </row>
    <row r="32" spans="1:16">
      <c r="A32" s="9" t="s">
        <v>45</v>
      </c>
      <c r="B32" s="34">
        <v>3789</v>
      </c>
      <c r="C32" s="34">
        <v>2623</v>
      </c>
      <c r="K32" s="38" t="s">
        <v>194</v>
      </c>
      <c r="L32" s="61">
        <f>C32/'[1]GTR figures'!B31</f>
        <v>0.1990287578723727</v>
      </c>
      <c r="P32" s="63"/>
    </row>
    <row r="33" spans="1:16">
      <c r="A33" s="9" t="s">
        <v>46</v>
      </c>
      <c r="B33" s="34">
        <v>4260</v>
      </c>
      <c r="C33" s="34">
        <v>2726</v>
      </c>
      <c r="K33" s="38" t="s">
        <v>194</v>
      </c>
      <c r="L33" s="61">
        <f>C33/'[1]GTR figures'!B32</f>
        <v>0.17201994068277907</v>
      </c>
      <c r="P33" s="63"/>
    </row>
    <row r="34" spans="1:16">
      <c r="A34" s="9" t="s">
        <v>47</v>
      </c>
      <c r="B34" s="34">
        <v>4633</v>
      </c>
      <c r="C34" s="34">
        <v>3382</v>
      </c>
      <c r="K34" s="38" t="s">
        <v>194</v>
      </c>
      <c r="L34" s="61">
        <f>C34/'[1]GTR figures'!B33</f>
        <v>0.19111663652802893</v>
      </c>
      <c r="P34" s="63"/>
    </row>
    <row r="35" spans="1:16">
      <c r="A35" s="9" t="s">
        <v>48</v>
      </c>
      <c r="B35" s="34">
        <v>5008</v>
      </c>
      <c r="C35" s="34">
        <v>4093</v>
      </c>
      <c r="K35" s="38" t="s">
        <v>194</v>
      </c>
      <c r="L35" s="61">
        <f>C35/'[1]GTR figures'!B34</f>
        <v>0.19752907678200859</v>
      </c>
      <c r="P35" s="63"/>
    </row>
    <row r="36" spans="1:16">
      <c r="A36" s="9" t="s">
        <v>49</v>
      </c>
      <c r="B36" s="34">
        <v>5855</v>
      </c>
      <c r="C36" s="34">
        <v>4762</v>
      </c>
      <c r="K36" s="38" t="s">
        <v>194</v>
      </c>
      <c r="L36" s="61">
        <f>C36/'[1]GTR figures'!B35</f>
        <v>0.20288867112607048</v>
      </c>
      <c r="P36" s="63"/>
    </row>
    <row r="37" spans="1:16">
      <c r="A37" s="9" t="s">
        <v>50</v>
      </c>
      <c r="B37" s="34">
        <v>7260</v>
      </c>
      <c r="C37" s="34">
        <v>6323</v>
      </c>
      <c r="K37" s="38" t="s">
        <v>194</v>
      </c>
      <c r="L37" s="61">
        <f>C37/'[1]GTR figures'!B36</f>
        <v>0.22054412277642135</v>
      </c>
      <c r="M37" s="54">
        <f>4267+1070+316</f>
        <v>5653</v>
      </c>
      <c r="P37" s="63"/>
    </row>
    <row r="38" spans="1:16">
      <c r="A38" s="9" t="s">
        <v>51</v>
      </c>
      <c r="B38" s="34">
        <v>8384</v>
      </c>
      <c r="C38" s="34">
        <v>6985</v>
      </c>
      <c r="K38" s="38" t="s">
        <v>194</v>
      </c>
      <c r="L38" s="61">
        <f>C38/'[1]GTR figures'!B37</f>
        <v>0.21271088373226141</v>
      </c>
      <c r="P38" s="63"/>
    </row>
    <row r="39" spans="1:16">
      <c r="A39" s="9" t="s">
        <v>52</v>
      </c>
      <c r="B39" s="34">
        <v>9660</v>
      </c>
      <c r="C39" s="34">
        <v>8275</v>
      </c>
      <c r="K39" s="38" t="s">
        <v>194</v>
      </c>
      <c r="L39" s="61">
        <f>C39/'[1]GTR figures'!B38</f>
        <v>0.21969998672507632</v>
      </c>
      <c r="P39" s="63"/>
    </row>
    <row r="40" spans="1:16">
      <c r="A40" s="9" t="s">
        <v>53</v>
      </c>
      <c r="B40" s="34">
        <v>10736</v>
      </c>
      <c r="C40" s="34">
        <v>9660</v>
      </c>
      <c r="K40" s="38" t="s">
        <v>194</v>
      </c>
      <c r="L40" s="61">
        <f>C40/'[1]GTR figures'!B39</f>
        <v>0.21720555830372801</v>
      </c>
      <c r="P40" s="63"/>
    </row>
    <row r="41" spans="1:16">
      <c r="A41" s="9" t="s">
        <v>54</v>
      </c>
      <c r="B41" s="34">
        <v>13097</v>
      </c>
      <c r="C41" s="34">
        <v>8505</v>
      </c>
      <c r="K41" s="38" t="s">
        <v>194</v>
      </c>
      <c r="L41" s="61">
        <f>C41/'[1]GTR figures'!B40</f>
        <v>0.164710666976528</v>
      </c>
      <c r="P41" s="63"/>
    </row>
    <row r="42" spans="1:16">
      <c r="A42" s="9" t="s">
        <v>55</v>
      </c>
      <c r="B42" s="34">
        <v>14242</v>
      </c>
      <c r="C42" s="34">
        <f>SUM(D42:G42)</f>
        <v>12640</v>
      </c>
      <c r="D42" s="13">
        <v>4800</v>
      </c>
      <c r="E42" s="13">
        <v>4570</v>
      </c>
      <c r="F42" s="19">
        <f>2230+350</f>
        <v>2580</v>
      </c>
      <c r="G42" s="13">
        <v>690</v>
      </c>
      <c r="H42" s="62"/>
      <c r="I42" s="63"/>
      <c r="K42" s="38" t="s">
        <v>195</v>
      </c>
      <c r="L42" s="61">
        <f>C42/'[1]GTR figures'!B41</f>
        <v>0.21953210483352728</v>
      </c>
      <c r="P42" s="63"/>
    </row>
    <row r="43" spans="1:16">
      <c r="A43" s="9" t="s">
        <v>56</v>
      </c>
      <c r="B43" s="34">
        <v>16848</v>
      </c>
      <c r="C43" s="34">
        <f t="shared" ref="C43:C70" si="0">SUM(D43:G43)</f>
        <v>15220</v>
      </c>
      <c r="D43" s="13">
        <v>6570</v>
      </c>
      <c r="E43" s="13">
        <v>5370</v>
      </c>
      <c r="F43" s="11">
        <f>2120+350</f>
        <v>2470</v>
      </c>
      <c r="G43" s="13">
        <v>810</v>
      </c>
      <c r="H43" s="62"/>
      <c r="I43" s="63"/>
      <c r="K43" s="38" t="s">
        <v>195</v>
      </c>
      <c r="L43" s="61">
        <f>C43/'[1]GTR figures'!B42</f>
        <v>0.22594676444827125</v>
      </c>
      <c r="P43" s="63"/>
    </row>
    <row r="44" spans="1:16">
      <c r="A44" s="9" t="s">
        <v>57</v>
      </c>
      <c r="B44" s="34">
        <v>20580</v>
      </c>
      <c r="C44" s="34">
        <f t="shared" si="0"/>
        <v>17760</v>
      </c>
      <c r="D44" s="13">
        <v>7870.0000000000009</v>
      </c>
      <c r="E44" s="13">
        <v>6530</v>
      </c>
      <c r="F44" s="11">
        <f>2120+520</f>
        <v>2640</v>
      </c>
      <c r="G44" s="13">
        <v>720</v>
      </c>
      <c r="H44" s="62"/>
      <c r="I44" s="63"/>
      <c r="K44" s="38" t="s">
        <v>195</v>
      </c>
      <c r="L44" s="61">
        <f>C44/'[1]GTR figures'!B43</f>
        <v>0.23795487432338283</v>
      </c>
      <c r="P44" s="63"/>
    </row>
    <row r="45" spans="1:16">
      <c r="A45" s="35" t="s">
        <v>58</v>
      </c>
      <c r="B45" s="34">
        <v>22395</v>
      </c>
      <c r="C45" s="34">
        <f t="shared" si="0"/>
        <v>21170</v>
      </c>
      <c r="D45" s="13">
        <v>10310</v>
      </c>
      <c r="E45" s="13">
        <v>7710</v>
      </c>
      <c r="F45" s="11">
        <f>1860+340</f>
        <v>2200</v>
      </c>
      <c r="G45" s="13">
        <v>950</v>
      </c>
      <c r="H45" s="62"/>
      <c r="I45" s="63"/>
      <c r="K45" s="38" t="s">
        <v>195</v>
      </c>
      <c r="L45" s="61">
        <f>C45/'[1]GTR figures'!B44</f>
        <v>0.27950146550130706</v>
      </c>
      <c r="P45" s="63"/>
    </row>
    <row r="46" spans="1:16">
      <c r="A46" s="9" t="s">
        <v>59</v>
      </c>
      <c r="B46" s="34">
        <v>24885</v>
      </c>
      <c r="C46" s="34">
        <f t="shared" si="0"/>
        <v>19900</v>
      </c>
      <c r="D46" s="13">
        <v>11710</v>
      </c>
      <c r="E46" s="13">
        <v>5620</v>
      </c>
      <c r="F46" s="20">
        <f>1840+180</f>
        <v>2020</v>
      </c>
      <c r="G46" s="13">
        <v>550</v>
      </c>
      <c r="H46" s="62"/>
      <c r="I46" s="63"/>
      <c r="K46" s="38" t="s">
        <v>195</v>
      </c>
      <c r="L46" s="61">
        <f>C46/'[1]GTR figures'!B45</f>
        <v>0.21560830796233896</v>
      </c>
      <c r="P46" s="63"/>
    </row>
    <row r="47" spans="1:16">
      <c r="A47" s="9" t="s">
        <v>60</v>
      </c>
      <c r="B47" s="34">
        <v>29048</v>
      </c>
      <c r="C47" s="34">
        <f t="shared" si="0"/>
        <v>20870</v>
      </c>
      <c r="D47" s="13">
        <v>8440</v>
      </c>
      <c r="E47" s="13">
        <v>6460</v>
      </c>
      <c r="F47" s="11">
        <f>3970+280</f>
        <v>4250</v>
      </c>
      <c r="G47" s="13">
        <v>1720</v>
      </c>
      <c r="H47" s="62"/>
      <c r="I47" s="63"/>
      <c r="K47" s="38" t="s">
        <v>195</v>
      </c>
      <c r="L47" s="61">
        <f>C47/'[1]GTR figures'!B46</f>
        <v>0.18763935841185356</v>
      </c>
      <c r="P47" s="63"/>
    </row>
    <row r="48" spans="1:16">
      <c r="A48" s="9" t="s">
        <v>61</v>
      </c>
      <c r="B48" s="34">
        <v>35038</v>
      </c>
      <c r="C48" s="34">
        <f t="shared" si="0"/>
        <v>22950</v>
      </c>
      <c r="D48" s="13">
        <v>11600</v>
      </c>
      <c r="E48" s="13">
        <v>6100</v>
      </c>
      <c r="F48" s="11">
        <f>3600+520</f>
        <v>4120</v>
      </c>
      <c r="G48" s="13">
        <v>1130</v>
      </c>
      <c r="H48" s="62"/>
      <c r="I48" s="63"/>
      <c r="K48" s="38" t="s">
        <v>195</v>
      </c>
      <c r="L48" s="61">
        <f>C48/'[1]GTR figures'!B47</f>
        <v>0.17686225551394091</v>
      </c>
      <c r="P48" s="63"/>
    </row>
    <row r="49" spans="1:16">
      <c r="A49" s="9" t="s">
        <v>62</v>
      </c>
      <c r="B49" s="34">
        <v>40411</v>
      </c>
      <c r="C49" s="34">
        <f t="shared" si="0"/>
        <v>23860</v>
      </c>
      <c r="D49" s="13">
        <v>11760</v>
      </c>
      <c r="E49" s="13">
        <v>6640</v>
      </c>
      <c r="F49" s="11">
        <f>1680+480</f>
        <v>2160</v>
      </c>
      <c r="G49" s="13">
        <v>3300</v>
      </c>
      <c r="H49" s="62"/>
      <c r="I49" s="63"/>
      <c r="K49" s="38" t="s">
        <v>195</v>
      </c>
      <c r="L49" s="61">
        <f>C49/'[1]GTR figures'!B48</f>
        <v>0.17138342192213762</v>
      </c>
      <c r="P49" s="63"/>
    </row>
    <row r="50" spans="1:16">
      <c r="A50" s="9" t="s">
        <v>63</v>
      </c>
      <c r="B50" s="34">
        <v>39421</v>
      </c>
      <c r="C50" s="34">
        <f t="shared" si="0"/>
        <v>23480</v>
      </c>
      <c r="D50" s="13">
        <v>12990.000000000002</v>
      </c>
      <c r="E50" s="13">
        <v>7010</v>
      </c>
      <c r="F50" s="11">
        <f>1420+610</f>
        <v>2030</v>
      </c>
      <c r="G50" s="13">
        <v>1450</v>
      </c>
      <c r="H50" s="62"/>
      <c r="I50" s="63"/>
      <c r="K50" s="38" t="s">
        <v>195</v>
      </c>
      <c r="L50" s="61">
        <f>C50/'[1]GTR figures'!B49</f>
        <v>0.1632857430961703</v>
      </c>
      <c r="P50" s="63"/>
    </row>
    <row r="51" spans="1:16">
      <c r="A51" s="35" t="s">
        <v>64</v>
      </c>
      <c r="B51" s="34">
        <v>44121</v>
      </c>
      <c r="C51" s="34">
        <f t="shared" si="0"/>
        <v>30180</v>
      </c>
      <c r="D51" s="13">
        <v>16329.999999999998</v>
      </c>
      <c r="E51" s="13">
        <v>8050</v>
      </c>
      <c r="F51" s="11">
        <f>1690+410</f>
        <v>2100</v>
      </c>
      <c r="G51" s="13">
        <v>3700</v>
      </c>
      <c r="H51" s="62"/>
      <c r="I51" s="63"/>
      <c r="K51" s="38" t="s">
        <v>195</v>
      </c>
      <c r="L51" s="61">
        <f>C51/'[1]GTR figures'!B50</f>
        <v>0.1757184778052075</v>
      </c>
      <c r="P51" s="63"/>
    </row>
    <row r="52" spans="1:16">
      <c r="A52" s="35" t="s">
        <v>65</v>
      </c>
      <c r="B52" s="34">
        <v>50734</v>
      </c>
      <c r="C52" s="34">
        <f t="shared" si="0"/>
        <v>37290</v>
      </c>
      <c r="D52" s="13">
        <v>16220</v>
      </c>
      <c r="E52" s="13">
        <v>8260</v>
      </c>
      <c r="F52" s="19">
        <f>8040+500</f>
        <v>8540</v>
      </c>
      <c r="G52" s="13">
        <v>4270</v>
      </c>
      <c r="H52" s="62"/>
      <c r="I52" s="63"/>
      <c r="K52" s="38" t="s">
        <v>195</v>
      </c>
      <c r="L52" s="61">
        <f>C52/'[1]GTR figures'!B51</f>
        <v>0.19771689739823864</v>
      </c>
      <c r="P52" s="63"/>
    </row>
    <row r="53" spans="1:16">
      <c r="A53" s="35" t="s">
        <v>66</v>
      </c>
      <c r="B53" s="34">
        <v>52215</v>
      </c>
      <c r="C53" s="34">
        <f t="shared" si="0"/>
        <v>42600</v>
      </c>
      <c r="D53" s="13">
        <v>19530</v>
      </c>
      <c r="E53" s="13">
        <v>9610</v>
      </c>
      <c r="F53" s="19">
        <f>9260+590</f>
        <v>9850</v>
      </c>
      <c r="G53" s="13">
        <v>3610</v>
      </c>
      <c r="H53" s="62"/>
      <c r="I53" s="63"/>
      <c r="K53" s="38" t="s">
        <v>195</v>
      </c>
      <c r="L53" s="61">
        <f>C53/'[1]GTR figures'!B52</f>
        <v>0.22773441676467443</v>
      </c>
      <c r="P53" s="63"/>
    </row>
    <row r="54" spans="1:16">
      <c r="A54" s="35" t="s">
        <v>67</v>
      </c>
      <c r="B54" s="34">
        <v>56655</v>
      </c>
      <c r="C54" s="34">
        <f t="shared" si="0"/>
        <v>45170</v>
      </c>
      <c r="D54" s="13">
        <v>19890</v>
      </c>
      <c r="E54" s="13">
        <v>10370</v>
      </c>
      <c r="F54" s="33">
        <f>8200+3230</f>
        <v>11430</v>
      </c>
      <c r="G54" s="13">
        <v>3479.9999999999995</v>
      </c>
      <c r="H54" s="62"/>
      <c r="I54" s="63"/>
      <c r="K54" s="38" t="s">
        <v>195</v>
      </c>
      <c r="L54" s="61">
        <f>C54/'[1]GTR figures'!B53</f>
        <v>0.20921238507676987</v>
      </c>
      <c r="P54" s="63"/>
    </row>
    <row r="55" spans="1:16">
      <c r="A55" s="35" t="s">
        <v>68</v>
      </c>
      <c r="B55" s="34">
        <v>67080</v>
      </c>
      <c r="C55" s="34">
        <f t="shared" si="0"/>
        <v>50830</v>
      </c>
      <c r="D55" s="13">
        <v>25740</v>
      </c>
      <c r="E55" s="13">
        <v>11190</v>
      </c>
      <c r="F55" s="33">
        <f>7550+1770</f>
        <v>9320</v>
      </c>
      <c r="G55" s="13">
        <v>4580</v>
      </c>
      <c r="H55" s="62"/>
      <c r="I55" s="63"/>
      <c r="K55" s="38" t="s">
        <v>195</v>
      </c>
      <c r="L55" s="61">
        <f>C55/'[1]GTR figures'!B54</f>
        <v>0.19984430779876389</v>
      </c>
      <c r="P55" s="63"/>
    </row>
    <row r="56" spans="1:16">
      <c r="A56" s="35" t="s">
        <v>69</v>
      </c>
      <c r="B56" s="34">
        <v>78550</v>
      </c>
      <c r="C56" s="34">
        <f t="shared" si="0"/>
        <v>56340</v>
      </c>
      <c r="D56" s="13">
        <v>30050.000000000004</v>
      </c>
      <c r="E56" s="13">
        <v>11710</v>
      </c>
      <c r="F56" s="33">
        <f>7640+2170</f>
        <v>9810</v>
      </c>
      <c r="G56" s="13">
        <v>4770</v>
      </c>
      <c r="H56" s="62"/>
      <c r="I56" s="63"/>
      <c r="K56" s="38" t="s">
        <v>195</v>
      </c>
      <c r="L56" s="61">
        <f>C56/'[1]GTR figures'!B55</f>
        <v>0.18474735782421783</v>
      </c>
      <c r="P56" s="63"/>
    </row>
    <row r="57" spans="1:16">
      <c r="A57" s="35" t="s">
        <v>70</v>
      </c>
      <c r="B57" s="34">
        <v>94024</v>
      </c>
      <c r="C57" s="34">
        <f t="shared" si="0"/>
        <v>76750</v>
      </c>
      <c r="D57" s="13">
        <v>29090</v>
      </c>
      <c r="E57" s="13">
        <v>15530</v>
      </c>
      <c r="F57" s="33">
        <f>18050+3270</f>
        <v>21320</v>
      </c>
      <c r="G57" s="13">
        <v>10810</v>
      </c>
      <c r="H57" s="62"/>
      <c r="I57" s="63"/>
      <c r="K57" s="38" t="s">
        <v>195</v>
      </c>
      <c r="L57" s="61">
        <f>C57/'[1]GTR figures'!B56</f>
        <v>0.20961297388236</v>
      </c>
      <c r="P57" s="63"/>
    </row>
    <row r="58" spans="1:16">
      <c r="A58" s="35" t="s">
        <v>71</v>
      </c>
      <c r="B58" s="34">
        <v>120293</v>
      </c>
      <c r="C58" s="34">
        <f t="shared" si="0"/>
        <v>94451.3</v>
      </c>
      <c r="D58" s="13">
        <v>40521</v>
      </c>
      <c r="E58" s="13">
        <v>19524.099999999999</v>
      </c>
      <c r="F58" s="13">
        <v>21322.9</v>
      </c>
      <c r="G58" s="13">
        <v>13083.3</v>
      </c>
      <c r="H58" s="62"/>
      <c r="I58" s="63"/>
      <c r="K58" s="38" t="s">
        <v>196</v>
      </c>
      <c r="L58" s="61">
        <f>C58/'[1]GTR figures'!B57</f>
        <v>0.19946970720910981</v>
      </c>
      <c r="P58" s="63"/>
    </row>
    <row r="59" spans="1:16">
      <c r="A59" s="35" t="s">
        <v>72</v>
      </c>
      <c r="B59" s="34">
        <v>151402</v>
      </c>
      <c r="C59" s="34">
        <f t="shared" si="0"/>
        <v>108622.09999999999</v>
      </c>
      <c r="D59" s="13">
        <v>50169</v>
      </c>
      <c r="E59" s="13">
        <v>24144.399999999998</v>
      </c>
      <c r="F59" s="13">
        <v>22430.9</v>
      </c>
      <c r="G59" s="13">
        <v>11877.8</v>
      </c>
      <c r="H59" s="62"/>
      <c r="I59" s="63"/>
      <c r="K59" s="38" t="s">
        <v>196</v>
      </c>
      <c r="L59" s="61">
        <f>C59/'[1]GTR figures'!B58</f>
        <v>0.18312846562487881</v>
      </c>
      <c r="P59" s="63"/>
    </row>
    <row r="60" spans="1:16">
      <c r="A60" s="35" t="s">
        <v>73</v>
      </c>
      <c r="B60" s="34">
        <v>161052</v>
      </c>
      <c r="C60" s="34">
        <f t="shared" si="0"/>
        <v>129923.7</v>
      </c>
      <c r="D60" s="13">
        <v>63999.999999999993</v>
      </c>
      <c r="E60" s="13">
        <v>28546.100000000002</v>
      </c>
      <c r="F60" s="13">
        <v>23392.5</v>
      </c>
      <c r="G60" s="13">
        <v>13985.1</v>
      </c>
      <c r="H60" s="62"/>
      <c r="I60" s="63"/>
      <c r="K60" s="38" t="s">
        <v>196</v>
      </c>
      <c r="L60" s="61">
        <f>C60/'[1]GTR figures'!B59</f>
        <v>0.21464419178652497</v>
      </c>
      <c r="P60" s="63"/>
    </row>
    <row r="61" spans="1:16">
      <c r="A61" s="35" t="s">
        <v>74</v>
      </c>
      <c r="B61" s="34">
        <v>165014</v>
      </c>
      <c r="C61" s="34">
        <f t="shared" si="0"/>
        <v>150972.5</v>
      </c>
      <c r="D61" s="13">
        <v>71549</v>
      </c>
      <c r="E61" s="13">
        <v>32336.800000000003</v>
      </c>
      <c r="F61" s="13">
        <v>28490.5</v>
      </c>
      <c r="G61" s="13">
        <v>18596.2</v>
      </c>
      <c r="H61" s="62"/>
      <c r="I61" s="63"/>
      <c r="K61" s="38" t="s">
        <v>196</v>
      </c>
      <c r="L61" s="61">
        <f>C61/'[1]GTR figures'!B60</f>
        <v>0.24173894803587354</v>
      </c>
      <c r="P61" s="63"/>
    </row>
    <row r="62" spans="1:16">
      <c r="A62" s="35" t="s">
        <v>75</v>
      </c>
      <c r="B62" s="34">
        <v>219489</v>
      </c>
      <c r="C62" s="34">
        <f t="shared" si="0"/>
        <v>163496.80000000002</v>
      </c>
      <c r="D62" s="13">
        <v>78172</v>
      </c>
      <c r="E62" s="13">
        <v>36415.699999999997</v>
      </c>
      <c r="F62" s="13">
        <v>32880.5</v>
      </c>
      <c r="G62" s="13">
        <v>16028.6</v>
      </c>
      <c r="H62" s="62"/>
      <c r="I62" s="63"/>
      <c r="K62" s="38" t="s">
        <v>196</v>
      </c>
      <c r="L62" s="61">
        <f>C62/'[1]GTR figures'!B61</f>
        <v>0.20615657362329479</v>
      </c>
      <c r="P62" s="63"/>
    </row>
    <row r="63" spans="1:16">
      <c r="A63" s="35" t="s">
        <v>76</v>
      </c>
      <c r="B63" s="34">
        <v>255591.7</v>
      </c>
      <c r="C63" s="34">
        <f t="shared" si="0"/>
        <v>186416.30000000002</v>
      </c>
      <c r="D63" s="13">
        <v>88352</v>
      </c>
      <c r="E63" s="13">
        <v>45865</v>
      </c>
      <c r="F63" s="13">
        <v>36697.700000000004</v>
      </c>
      <c r="G63" s="13">
        <v>15501.6</v>
      </c>
      <c r="H63" s="62"/>
      <c r="I63" s="63"/>
      <c r="K63" s="38" t="s">
        <v>196</v>
      </c>
      <c r="L63" s="61">
        <f>C63/'[1]GTR figures'!B62</f>
        <v>0.20971618790907395</v>
      </c>
      <c r="P63" s="63"/>
    </row>
    <row r="64" spans="1:16">
      <c r="A64" s="35" t="s">
        <v>77</v>
      </c>
      <c r="B64" s="34">
        <v>291530.05</v>
      </c>
      <c r="C64" s="34">
        <f t="shared" si="0"/>
        <v>188682</v>
      </c>
      <c r="D64" s="13">
        <v>92145</v>
      </c>
      <c r="E64" s="13">
        <v>48141.7</v>
      </c>
      <c r="F64" s="13">
        <v>36870.300000000003</v>
      </c>
      <c r="G64" s="13">
        <v>11525</v>
      </c>
      <c r="H64" s="62"/>
      <c r="I64" s="63"/>
      <c r="K64" s="38" t="s">
        <v>196</v>
      </c>
      <c r="L64" s="61">
        <f>C64/'[1]GTR figures'!B63</f>
        <v>0.18208417974687208</v>
      </c>
      <c r="P64" s="63"/>
    </row>
    <row r="65" spans="1:16">
      <c r="A65" s="35" t="s">
        <v>78</v>
      </c>
      <c r="B65" s="34">
        <v>318273.46117199998</v>
      </c>
      <c r="C65" s="34">
        <f>SUM(D65:G65)</f>
        <v>205952.2</v>
      </c>
      <c r="D65" s="13">
        <v>90390</v>
      </c>
      <c r="E65" s="13">
        <v>48429.4</v>
      </c>
      <c r="F65" s="13">
        <v>50345.599999999999</v>
      </c>
      <c r="G65" s="13">
        <v>16787.2</v>
      </c>
      <c r="H65" s="62"/>
      <c r="I65" s="63"/>
      <c r="K65" s="38" t="s">
        <v>196</v>
      </c>
      <c r="L65" s="61">
        <f>C65/'[1]GTR figures'!B64</f>
        <v>0.18086083392682922</v>
      </c>
      <c r="P65" s="63"/>
    </row>
    <row r="66" spans="1:16">
      <c r="A66" s="35" t="s">
        <v>79</v>
      </c>
      <c r="B66" s="34">
        <v>337835.29830000002</v>
      </c>
      <c r="C66" s="34">
        <f t="shared" si="0"/>
        <v>330804.7</v>
      </c>
      <c r="D66" s="13">
        <v>202419.80000000002</v>
      </c>
      <c r="E66" s="13">
        <v>56938.2</v>
      </c>
      <c r="F66" s="13">
        <v>49719.5</v>
      </c>
      <c r="G66" s="13">
        <v>21727.200000000001</v>
      </c>
      <c r="H66" s="62"/>
      <c r="I66" s="63"/>
      <c r="K66" s="38" t="s">
        <v>196</v>
      </c>
      <c r="L66" s="61">
        <f>C66/'[1]GTR figures'!B65</f>
        <v>0.26573113179128999</v>
      </c>
      <c r="P66" s="63"/>
    </row>
    <row r="67" spans="1:16">
      <c r="A67" s="35" t="s">
        <v>80</v>
      </c>
      <c r="B67" s="34">
        <v>506191.29790000001</v>
      </c>
      <c r="C67" s="34">
        <f t="shared" si="0"/>
        <v>325895.5</v>
      </c>
      <c r="D67" s="13">
        <v>142530.5</v>
      </c>
      <c r="E67" s="13">
        <v>69692.399999999994</v>
      </c>
      <c r="F67" s="13">
        <v>75306.100000000006</v>
      </c>
      <c r="G67" s="13">
        <v>38366.5</v>
      </c>
      <c r="H67" s="62"/>
      <c r="I67" s="63"/>
      <c r="K67" s="38" t="s">
        <v>196</v>
      </c>
      <c r="L67" s="61">
        <f>C67/'[1]GTR figures'!B66</f>
        <v>0.22388345259293455</v>
      </c>
      <c r="P67" s="63"/>
    </row>
    <row r="68" spans="1:16">
      <c r="A68" s="35" t="s">
        <v>81</v>
      </c>
      <c r="B68" s="34">
        <v>607861.40946</v>
      </c>
      <c r="C68" s="34">
        <f t="shared" si="0"/>
        <v>356091.3</v>
      </c>
      <c r="D68" s="13">
        <v>167653.79999999999</v>
      </c>
      <c r="E68" s="13">
        <v>56190.7</v>
      </c>
      <c r="F68" s="13">
        <v>95160.5</v>
      </c>
      <c r="G68" s="13">
        <v>37086.300000000003</v>
      </c>
      <c r="H68" s="62"/>
      <c r="I68" s="63"/>
      <c r="K68" s="38" t="s">
        <v>196</v>
      </c>
      <c r="L68" s="61">
        <f>C68/'[1]GTR figures'!C67</f>
        <v>0.2075339400007693</v>
      </c>
      <c r="P68" s="63"/>
    </row>
    <row r="69" spans="1:16">
      <c r="A69" s="35" t="s">
        <v>82</v>
      </c>
      <c r="B69" s="34">
        <v>605186</v>
      </c>
      <c r="C69" s="34">
        <f t="shared" si="0"/>
        <v>405957.80000000005</v>
      </c>
      <c r="D69" s="13">
        <v>30892.799999999999</v>
      </c>
      <c r="E69" s="13">
        <v>219395.7</v>
      </c>
      <c r="F69" s="13">
        <v>88873.400000000009</v>
      </c>
      <c r="G69" s="13">
        <v>66795.899999999994</v>
      </c>
      <c r="H69" s="62"/>
      <c r="I69" s="63"/>
      <c r="K69" s="38" t="s">
        <v>196</v>
      </c>
      <c r="L69" s="61">
        <f>C69/'[1]GTR figures'!C68</f>
        <v>0.2115456527539229</v>
      </c>
      <c r="P69" s="63"/>
    </row>
    <row r="70" spans="1:16">
      <c r="A70" s="35" t="s">
        <v>83</v>
      </c>
      <c r="B70" s="34">
        <v>746894.25066899997</v>
      </c>
      <c r="C70" s="34">
        <f t="shared" si="0"/>
        <v>439868.80000000005</v>
      </c>
      <c r="D70" s="13">
        <v>25711.9</v>
      </c>
      <c r="E70" s="13">
        <v>219986.6</v>
      </c>
      <c r="F70" s="13">
        <v>87533.200000000012</v>
      </c>
      <c r="G70" s="13">
        <v>106637.1</v>
      </c>
      <c r="H70" s="62"/>
      <c r="I70" s="63"/>
      <c r="K70" s="38" t="s">
        <v>196</v>
      </c>
      <c r="L70" s="61">
        <f>C70/'[1]GTR figures'!C69</f>
        <v>0.21142811823318347</v>
      </c>
      <c r="P70" s="63"/>
    </row>
    <row r="71" spans="1:16">
      <c r="A71" s="35" t="s">
        <v>84</v>
      </c>
      <c r="B71" s="34">
        <v>650686.71956200001</v>
      </c>
      <c r="C71" s="34">
        <f>SUM(D71:G71)</f>
        <v>534567.39999999991</v>
      </c>
      <c r="D71" s="13">
        <v>5899.2999999999993</v>
      </c>
      <c r="E71" s="13">
        <v>238294.1</v>
      </c>
      <c r="F71" s="13">
        <v>125221.7</v>
      </c>
      <c r="G71" s="13">
        <v>165152.29999999999</v>
      </c>
      <c r="H71" s="62"/>
      <c r="I71" s="63"/>
      <c r="K71" s="38" t="s">
        <v>196</v>
      </c>
      <c r="L71" s="61">
        <f>C71/'[1]GTR figures'!C70</f>
        <v>0.26594612396949535</v>
      </c>
      <c r="P71" s="63"/>
    </row>
    <row r="72" spans="1:16">
      <c r="A72" s="35" t="s">
        <v>85</v>
      </c>
      <c r="B72" s="34">
        <v>595227</v>
      </c>
      <c r="C72" s="34">
        <f>SUM(D72:J72)</f>
        <v>643840.6</v>
      </c>
      <c r="D72" s="13">
        <v>1729</v>
      </c>
      <c r="E72" s="13">
        <v>250705.7</v>
      </c>
      <c r="F72" s="19" t="s">
        <v>123</v>
      </c>
      <c r="G72" s="13" t="s">
        <v>123</v>
      </c>
      <c r="H72" s="13">
        <v>182531.4</v>
      </c>
      <c r="I72" s="13">
        <v>644.20000000000005</v>
      </c>
      <c r="J72" s="13">
        <v>208230.3</v>
      </c>
      <c r="K72" s="38" t="s">
        <v>196</v>
      </c>
      <c r="L72" s="61">
        <f>C72/'[1]GTR figures'!C71</f>
        <v>0.31761596839629341</v>
      </c>
      <c r="P72" s="63"/>
    </row>
    <row r="73" spans="1:16">
      <c r="A73" s="35" t="s">
        <v>86</v>
      </c>
      <c r="B73" s="34">
        <v>883100</v>
      </c>
      <c r="C73" s="34">
        <f t="shared" ref="C73:C74" si="1">SUM(D73:J73)</f>
        <v>622627.60000000009</v>
      </c>
      <c r="D73" s="13">
        <v>339</v>
      </c>
      <c r="E73" s="13">
        <v>258182.2</v>
      </c>
      <c r="F73" s="19" t="s">
        <v>123</v>
      </c>
      <c r="G73" s="13" t="s">
        <v>123</v>
      </c>
      <c r="H73" s="13">
        <v>210676.1</v>
      </c>
      <c r="I73" s="13">
        <v>599.4</v>
      </c>
      <c r="J73" s="13">
        <v>152830.9</v>
      </c>
      <c r="K73" s="38" t="s">
        <v>196</v>
      </c>
      <c r="L73" s="61">
        <f>C73/'[1]GTR figures'!C72</f>
        <v>0.22980988559474055</v>
      </c>
      <c r="P73" s="63"/>
    </row>
    <row r="74" spans="1:16">
      <c r="A74" s="35" t="s">
        <v>87</v>
      </c>
      <c r="B74" s="34">
        <v>948981.6</v>
      </c>
      <c r="C74" s="34">
        <f t="shared" si="1"/>
        <v>661456.80000000005</v>
      </c>
      <c r="D74" s="34">
        <f>-361.4+-2.9</f>
        <v>-364.29999999999995</v>
      </c>
      <c r="E74" s="13">
        <v>281176.2</v>
      </c>
      <c r="F74" s="34" t="s">
        <v>123</v>
      </c>
      <c r="G74" s="34" t="s">
        <v>123</v>
      </c>
      <c r="H74" s="13">
        <v>176061.6</v>
      </c>
      <c r="I74" s="13">
        <v>927</v>
      </c>
      <c r="J74" s="13">
        <v>203656.3</v>
      </c>
      <c r="K74" s="38" t="s">
        <v>196</v>
      </c>
      <c r="L74" s="61">
        <f>C74/'[1]GTR figures'!C73</f>
        <v>0.2165734177812004</v>
      </c>
      <c r="P74" s="63"/>
    </row>
    <row r="75" spans="1:16">
      <c r="A75"/>
      <c r="L75" s="61"/>
      <c r="P75" s="63"/>
    </row>
    <row r="77" spans="1:16">
      <c r="A77" s="54" t="s">
        <v>197</v>
      </c>
    </row>
    <row r="78" spans="1:16">
      <c r="A78" s="54" t="s">
        <v>198</v>
      </c>
    </row>
    <row r="79" spans="1:16">
      <c r="A79" s="54" t="s">
        <v>199</v>
      </c>
    </row>
  </sheetData>
  <mergeCells count="2">
    <mergeCell ref="D1:E1"/>
    <mergeCell ref="F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A272-5B1B-4236-9D8B-F51B9D329C34}">
  <dimension ref="A1:P60"/>
  <sheetViews>
    <sheetView topLeftCell="A43" workbookViewId="0">
      <selection activeCell="N3" sqref="N3"/>
    </sheetView>
  </sheetViews>
  <sheetFormatPr defaultColWidth="9.140625" defaultRowHeight="15.75"/>
  <cols>
    <col min="1" max="1" width="9.140625" style="4"/>
    <col min="2" max="2" width="14.42578125" style="4" customWidth="1"/>
    <col min="3" max="3" width="11.42578125" style="4" customWidth="1"/>
    <col min="4" max="4" width="9.140625" style="4"/>
    <col min="5" max="5" width="12.42578125" style="4" customWidth="1"/>
    <col min="6" max="15" width="9.140625" style="4"/>
    <col min="16" max="16" width="11" style="4" customWidth="1"/>
    <col min="17" max="16384" width="9.140625" style="4"/>
  </cols>
  <sheetData>
    <row r="1" spans="1:16" ht="36.75">
      <c r="A1" s="101"/>
      <c r="B1" s="102" t="s">
        <v>200</v>
      </c>
      <c r="C1" s="102" t="s">
        <v>201</v>
      </c>
      <c r="D1" s="126" t="s">
        <v>202</v>
      </c>
      <c r="E1" s="126"/>
      <c r="F1" s="102" t="s">
        <v>203</v>
      </c>
      <c r="G1" s="126" t="s">
        <v>202</v>
      </c>
      <c r="H1" s="126"/>
      <c r="I1" s="102" t="s">
        <v>204</v>
      </c>
      <c r="J1" s="103" t="s">
        <v>202</v>
      </c>
      <c r="K1" s="102" t="s">
        <v>205</v>
      </c>
      <c r="L1" s="102" t="s">
        <v>206</v>
      </c>
      <c r="M1" s="102" t="s">
        <v>207</v>
      </c>
      <c r="N1" s="104" t="s">
        <v>208</v>
      </c>
      <c r="O1" s="104"/>
      <c r="P1" s="104" t="s">
        <v>209</v>
      </c>
    </row>
    <row r="2" spans="1:16" ht="36">
      <c r="A2" s="105" t="s">
        <v>4</v>
      </c>
      <c r="B2" s="106"/>
      <c r="C2" s="106"/>
      <c r="D2" s="106" t="s">
        <v>210</v>
      </c>
      <c r="E2" s="106" t="s">
        <v>211</v>
      </c>
      <c r="F2" s="106"/>
      <c r="G2" s="106" t="s">
        <v>212</v>
      </c>
      <c r="H2" s="106" t="s">
        <v>213</v>
      </c>
      <c r="I2" s="106"/>
      <c r="J2" s="106" t="s">
        <v>214</v>
      </c>
      <c r="K2" s="106"/>
      <c r="L2" s="106"/>
      <c r="M2" s="106"/>
      <c r="N2" s="107"/>
      <c r="O2" s="107"/>
      <c r="P2" s="107"/>
    </row>
    <row r="3" spans="1:16">
      <c r="A3" s="108" t="s">
        <v>215</v>
      </c>
      <c r="B3" s="109">
        <v>2451</v>
      </c>
      <c r="C3" s="109">
        <v>511</v>
      </c>
      <c r="D3" s="109">
        <v>114</v>
      </c>
      <c r="E3" s="109">
        <v>371</v>
      </c>
      <c r="F3" s="109">
        <v>1940</v>
      </c>
      <c r="G3" s="109">
        <v>1369</v>
      </c>
      <c r="H3" s="109">
        <v>524</v>
      </c>
      <c r="I3" s="109">
        <v>842</v>
      </c>
      <c r="J3" s="109">
        <v>589</v>
      </c>
      <c r="K3" s="109">
        <v>3293</v>
      </c>
      <c r="L3" s="109">
        <v>2046</v>
      </c>
      <c r="M3" s="109">
        <v>5339</v>
      </c>
      <c r="N3" s="109">
        <f>P3+I3</f>
        <v>4048</v>
      </c>
      <c r="O3" s="110"/>
      <c r="P3" s="64">
        <v>3206</v>
      </c>
    </row>
    <row r="4" spans="1:16">
      <c r="A4" s="111" t="s">
        <v>216</v>
      </c>
      <c r="B4" s="112">
        <v>2928</v>
      </c>
      <c r="C4" s="112">
        <v>586</v>
      </c>
      <c r="D4" s="112">
        <v>75</v>
      </c>
      <c r="E4" s="112">
        <v>472</v>
      </c>
      <c r="F4" s="112">
        <v>2342</v>
      </c>
      <c r="G4" s="112">
        <v>1586</v>
      </c>
      <c r="H4" s="112">
        <v>695</v>
      </c>
      <c r="I4" s="112">
        <v>940</v>
      </c>
      <c r="J4" s="112">
        <v>599</v>
      </c>
      <c r="K4" s="112">
        <v>3868</v>
      </c>
      <c r="L4" s="112">
        <v>2504</v>
      </c>
      <c r="M4" s="112">
        <v>6372</v>
      </c>
      <c r="N4" s="112">
        <f t="shared" ref="N4:N58" si="0">P4+I4</f>
        <v>4813</v>
      </c>
      <c r="O4" s="110"/>
      <c r="P4" s="64">
        <v>3873</v>
      </c>
    </row>
    <row r="5" spans="1:16">
      <c r="A5" s="111" t="s">
        <v>217</v>
      </c>
      <c r="B5" s="113">
        <v>3443</v>
      </c>
      <c r="C5" s="113">
        <v>752</v>
      </c>
      <c r="D5" s="113">
        <v>137</v>
      </c>
      <c r="E5" s="113">
        <v>558</v>
      </c>
      <c r="F5" s="113">
        <v>2691</v>
      </c>
      <c r="G5" s="113">
        <v>1757</v>
      </c>
      <c r="H5" s="113">
        <v>857</v>
      </c>
      <c r="I5" s="113">
        <v>1080</v>
      </c>
      <c r="J5" s="113">
        <v>713</v>
      </c>
      <c r="K5" s="113">
        <v>4523</v>
      </c>
      <c r="L5" s="113">
        <v>2464</v>
      </c>
      <c r="M5" s="113">
        <v>6987</v>
      </c>
      <c r="N5" s="113">
        <f t="shared" si="0"/>
        <v>5585</v>
      </c>
      <c r="O5" s="110"/>
      <c r="P5" s="64">
        <v>4505</v>
      </c>
    </row>
    <row r="6" spans="1:16">
      <c r="A6" s="111" t="s">
        <v>218</v>
      </c>
      <c r="B6" s="112">
        <v>3900</v>
      </c>
      <c r="C6" s="112">
        <v>848</v>
      </c>
      <c r="D6" s="112">
        <v>213</v>
      </c>
      <c r="E6" s="112">
        <v>583</v>
      </c>
      <c r="F6" s="112">
        <v>3052</v>
      </c>
      <c r="G6" s="112">
        <v>1971</v>
      </c>
      <c r="H6" s="112">
        <v>996</v>
      </c>
      <c r="I6" s="112">
        <v>1114</v>
      </c>
      <c r="J6" s="112">
        <v>736</v>
      </c>
      <c r="K6" s="112">
        <v>5014</v>
      </c>
      <c r="L6" s="112">
        <v>2876</v>
      </c>
      <c r="M6" s="112">
        <v>7890</v>
      </c>
      <c r="N6" s="112">
        <f t="shared" si="0"/>
        <v>6184</v>
      </c>
      <c r="O6" s="110"/>
      <c r="P6" s="64">
        <v>5070</v>
      </c>
    </row>
    <row r="7" spans="1:16">
      <c r="A7" s="111" t="s">
        <v>219</v>
      </c>
      <c r="B7" s="113">
        <v>5097</v>
      </c>
      <c r="C7" s="113">
        <v>1142</v>
      </c>
      <c r="D7" s="113">
        <v>362</v>
      </c>
      <c r="E7" s="113">
        <v>709</v>
      </c>
      <c r="F7" s="113">
        <v>3956</v>
      </c>
      <c r="G7" s="113">
        <v>2528</v>
      </c>
      <c r="H7" s="113">
        <v>1333</v>
      </c>
      <c r="I7" s="113">
        <v>1345</v>
      </c>
      <c r="J7" s="113">
        <v>776</v>
      </c>
      <c r="K7" s="113">
        <v>6442</v>
      </c>
      <c r="L7" s="113">
        <v>2774</v>
      </c>
      <c r="M7" s="113">
        <v>9216</v>
      </c>
      <c r="N7" s="113">
        <f t="shared" si="0"/>
        <v>7667</v>
      </c>
      <c r="O7" s="110"/>
      <c r="P7" s="64">
        <v>6322</v>
      </c>
    </row>
    <row r="8" spans="1:16">
      <c r="A8" s="111" t="s">
        <v>220</v>
      </c>
      <c r="B8" s="112">
        <v>6010</v>
      </c>
      <c r="C8" s="112">
        <v>1480</v>
      </c>
      <c r="D8" s="112">
        <v>480</v>
      </c>
      <c r="E8" s="112">
        <v>862</v>
      </c>
      <c r="F8" s="112">
        <v>4530</v>
      </c>
      <c r="G8" s="112">
        <v>2988</v>
      </c>
      <c r="H8" s="112">
        <v>1419</v>
      </c>
      <c r="I8" s="112">
        <v>1854</v>
      </c>
      <c r="J8" s="112">
        <v>934</v>
      </c>
      <c r="K8" s="112">
        <v>7864</v>
      </c>
      <c r="L8" s="112">
        <v>4149</v>
      </c>
      <c r="M8" s="112">
        <v>12013</v>
      </c>
      <c r="N8" s="112">
        <f t="shared" si="0"/>
        <v>9463</v>
      </c>
      <c r="O8" s="110"/>
      <c r="P8" s="64">
        <v>7609</v>
      </c>
    </row>
    <row r="9" spans="1:16">
      <c r="A9" s="111" t="s">
        <v>221</v>
      </c>
      <c r="B9" s="113">
        <v>6581</v>
      </c>
      <c r="C9" s="113">
        <v>1686</v>
      </c>
      <c r="D9" s="113">
        <v>542</v>
      </c>
      <c r="E9" s="113">
        <v>984</v>
      </c>
      <c r="F9" s="113">
        <v>4895</v>
      </c>
      <c r="G9" s="113">
        <v>3193</v>
      </c>
      <c r="H9" s="113">
        <v>1554</v>
      </c>
      <c r="I9" s="113">
        <v>1987</v>
      </c>
      <c r="J9" s="113">
        <v>1105</v>
      </c>
      <c r="K9" s="113">
        <v>8568</v>
      </c>
      <c r="L9" s="113">
        <v>4958</v>
      </c>
      <c r="M9" s="113">
        <v>13526</v>
      </c>
      <c r="N9" s="113">
        <f>P9+I9</f>
        <v>10258</v>
      </c>
      <c r="O9" s="110"/>
      <c r="P9" s="64">
        <v>8271</v>
      </c>
    </row>
    <row r="10" spans="1:16">
      <c r="A10" s="111" t="s">
        <v>222</v>
      </c>
      <c r="B10" s="112">
        <v>7060</v>
      </c>
      <c r="C10" s="112">
        <v>1742</v>
      </c>
      <c r="D10" s="112">
        <v>327</v>
      </c>
      <c r="E10" s="112">
        <v>1221</v>
      </c>
      <c r="F10" s="112">
        <v>5319</v>
      </c>
      <c r="G10" s="112">
        <v>3335</v>
      </c>
      <c r="H10" s="112">
        <v>1824</v>
      </c>
      <c r="I10" s="112">
        <v>2478</v>
      </c>
      <c r="J10" s="112">
        <v>1441</v>
      </c>
      <c r="K10" s="112">
        <v>9538</v>
      </c>
      <c r="L10" s="112">
        <v>5035</v>
      </c>
      <c r="M10" s="112">
        <v>14573</v>
      </c>
      <c r="N10" s="112">
        <f t="shared" si="0"/>
        <v>11336</v>
      </c>
      <c r="O10" s="110"/>
      <c r="P10" s="64">
        <v>8858</v>
      </c>
    </row>
    <row r="11" spans="1:16">
      <c r="A11" s="111" t="s">
        <v>223</v>
      </c>
      <c r="B11" s="113">
        <v>8568</v>
      </c>
      <c r="C11" s="113">
        <v>1842</v>
      </c>
      <c r="D11" s="113">
        <v>471</v>
      </c>
      <c r="E11" s="113">
        <v>1256</v>
      </c>
      <c r="F11" s="113">
        <v>6726</v>
      </c>
      <c r="G11" s="113">
        <v>4128</v>
      </c>
      <c r="H11" s="113">
        <v>2424</v>
      </c>
      <c r="I11" s="113">
        <v>2406</v>
      </c>
      <c r="J11" s="113">
        <v>1427</v>
      </c>
      <c r="K11" s="113">
        <v>10974</v>
      </c>
      <c r="L11" s="113">
        <v>6285</v>
      </c>
      <c r="M11" s="113">
        <v>17259</v>
      </c>
      <c r="N11" s="113">
        <f t="shared" si="0"/>
        <v>12931</v>
      </c>
      <c r="O11" s="110"/>
      <c r="P11" s="64">
        <v>10525</v>
      </c>
    </row>
    <row r="12" spans="1:16">
      <c r="A12" s="111" t="s">
        <v>224</v>
      </c>
      <c r="B12" s="112">
        <v>8567</v>
      </c>
      <c r="C12" s="112">
        <v>1950</v>
      </c>
      <c r="D12" s="112">
        <v>475</v>
      </c>
      <c r="E12" s="112">
        <v>1392</v>
      </c>
      <c r="F12" s="112">
        <v>6617</v>
      </c>
      <c r="G12" s="112">
        <v>3481</v>
      </c>
      <c r="H12" s="112">
        <v>2924</v>
      </c>
      <c r="I12" s="112">
        <v>2542</v>
      </c>
      <c r="J12" s="112">
        <v>1360</v>
      </c>
      <c r="K12" s="112">
        <v>11109</v>
      </c>
      <c r="L12" s="112">
        <v>5420</v>
      </c>
      <c r="M12" s="112">
        <v>16529</v>
      </c>
      <c r="N12" s="112">
        <f t="shared" si="0"/>
        <v>14516</v>
      </c>
      <c r="O12" s="110"/>
      <c r="P12" s="64">
        <v>11974</v>
      </c>
    </row>
    <row r="13" spans="1:16">
      <c r="A13" s="111" t="s">
        <v>225</v>
      </c>
      <c r="B13" s="113">
        <v>9358</v>
      </c>
      <c r="C13" s="113">
        <v>1893</v>
      </c>
      <c r="D13" s="113">
        <v>438</v>
      </c>
      <c r="E13" s="113">
        <v>1311</v>
      </c>
      <c r="F13" s="113">
        <v>7465</v>
      </c>
      <c r="G13" s="113">
        <v>3723</v>
      </c>
      <c r="H13" s="113">
        <v>3409</v>
      </c>
      <c r="I13" s="113">
        <v>3015</v>
      </c>
      <c r="J13" s="113">
        <v>1795</v>
      </c>
      <c r="K13" s="113">
        <v>12373</v>
      </c>
      <c r="L13" s="113">
        <v>7918</v>
      </c>
      <c r="M13" s="113">
        <v>20291</v>
      </c>
      <c r="N13" s="113">
        <f t="shared" si="0"/>
        <v>16194</v>
      </c>
      <c r="O13" s="110"/>
      <c r="P13" s="64">
        <v>13179</v>
      </c>
    </row>
    <row r="14" spans="1:16">
      <c r="A14" s="111" t="s">
        <v>226</v>
      </c>
      <c r="B14" s="112">
        <v>11542</v>
      </c>
      <c r="C14" s="112">
        <v>2518</v>
      </c>
      <c r="D14" s="112">
        <v>459</v>
      </c>
      <c r="E14" s="112">
        <v>1970</v>
      </c>
      <c r="F14" s="112">
        <v>9024</v>
      </c>
      <c r="G14" s="112">
        <v>4181</v>
      </c>
      <c r="H14" s="112">
        <v>4300</v>
      </c>
      <c r="I14" s="112">
        <v>3482</v>
      </c>
      <c r="J14" s="112">
        <v>2215</v>
      </c>
      <c r="K14" s="112">
        <v>15024</v>
      </c>
      <c r="L14" s="112">
        <v>8849</v>
      </c>
      <c r="M14" s="112">
        <v>23873</v>
      </c>
      <c r="N14" s="112">
        <f t="shared" si="0"/>
        <v>19329</v>
      </c>
      <c r="O14" s="110"/>
      <c r="P14" s="64">
        <v>15847</v>
      </c>
    </row>
    <row r="15" spans="1:16">
      <c r="A15" s="111" t="s">
        <v>227</v>
      </c>
      <c r="B15" s="113">
        <v>13017</v>
      </c>
      <c r="C15" s="113">
        <v>2723</v>
      </c>
      <c r="D15" s="113">
        <v>438</v>
      </c>
      <c r="E15" s="113">
        <v>2185</v>
      </c>
      <c r="F15" s="113">
        <v>10294</v>
      </c>
      <c r="G15" s="113">
        <v>4567</v>
      </c>
      <c r="H15" s="113">
        <v>5119</v>
      </c>
      <c r="I15" s="113">
        <v>4417</v>
      </c>
      <c r="J15" s="113">
        <v>2852</v>
      </c>
      <c r="K15" s="113">
        <v>17434</v>
      </c>
      <c r="L15" s="113">
        <v>11701</v>
      </c>
      <c r="M15" s="113">
        <v>29135</v>
      </c>
      <c r="N15" s="113">
        <f t="shared" si="0"/>
        <v>22113</v>
      </c>
      <c r="O15" s="110"/>
      <c r="P15" s="64">
        <v>17696</v>
      </c>
    </row>
    <row r="16" spans="1:16">
      <c r="A16" s="111" t="s">
        <v>228</v>
      </c>
      <c r="B16" s="112">
        <v>15441</v>
      </c>
      <c r="C16" s="112">
        <v>3131</v>
      </c>
      <c r="D16" s="112">
        <v>527</v>
      </c>
      <c r="E16" s="112">
        <v>2493</v>
      </c>
      <c r="F16" s="112">
        <v>12310</v>
      </c>
      <c r="G16" s="112">
        <v>6165</v>
      </c>
      <c r="H16" s="112">
        <v>5583</v>
      </c>
      <c r="I16" s="112">
        <v>4270</v>
      </c>
      <c r="J16" s="112">
        <v>2668</v>
      </c>
      <c r="K16" s="112">
        <v>19711</v>
      </c>
      <c r="L16" s="112">
        <v>14406</v>
      </c>
      <c r="M16" s="112">
        <v>34117</v>
      </c>
      <c r="N16" s="112">
        <f t="shared" si="0"/>
        <v>24991</v>
      </c>
      <c r="O16" s="110"/>
      <c r="P16" s="64">
        <v>20721</v>
      </c>
    </row>
    <row r="17" spans="1:16">
      <c r="A17" s="111" t="s">
        <v>229</v>
      </c>
      <c r="B17" s="113">
        <v>17651</v>
      </c>
      <c r="C17" s="113">
        <v>3375</v>
      </c>
      <c r="D17" s="113">
        <v>697</v>
      </c>
      <c r="E17" s="113">
        <v>2556</v>
      </c>
      <c r="F17" s="113">
        <v>14276</v>
      </c>
      <c r="G17" s="113">
        <v>6625</v>
      </c>
      <c r="H17" s="113">
        <v>7041</v>
      </c>
      <c r="I17" s="113">
        <v>5815</v>
      </c>
      <c r="J17" s="113">
        <v>3963</v>
      </c>
      <c r="K17" s="113">
        <v>23466</v>
      </c>
      <c r="L17" s="113">
        <v>16421</v>
      </c>
      <c r="M17" s="113">
        <v>39887</v>
      </c>
      <c r="N17" s="113">
        <f t="shared" si="0"/>
        <v>29286</v>
      </c>
      <c r="O17" s="110"/>
      <c r="P17" s="64">
        <v>23471</v>
      </c>
    </row>
    <row r="18" spans="1:16">
      <c r="A18" s="111" t="s">
        <v>230</v>
      </c>
      <c r="B18" s="112">
        <v>21140</v>
      </c>
      <c r="C18" s="112">
        <v>3698</v>
      </c>
      <c r="D18" s="112">
        <v>665</v>
      </c>
      <c r="E18" s="112">
        <v>2865</v>
      </c>
      <c r="F18" s="112">
        <v>17442</v>
      </c>
      <c r="G18" s="112">
        <v>7331</v>
      </c>
      <c r="H18" s="112">
        <v>9526</v>
      </c>
      <c r="I18" s="112">
        <v>6895</v>
      </c>
      <c r="J18" s="112">
        <v>4595</v>
      </c>
      <c r="K18" s="112">
        <v>28035</v>
      </c>
      <c r="L18" s="112">
        <v>19315</v>
      </c>
      <c r="M18" s="112">
        <v>47350</v>
      </c>
      <c r="N18" s="112">
        <f t="shared" si="0"/>
        <v>35565</v>
      </c>
      <c r="O18" s="110"/>
      <c r="P18" s="64">
        <v>28670</v>
      </c>
    </row>
    <row r="19" spans="1:16">
      <c r="A19" s="111" t="s">
        <v>231</v>
      </c>
      <c r="B19" s="113">
        <v>24319</v>
      </c>
      <c r="C19" s="113">
        <v>4023</v>
      </c>
      <c r="D19" s="113">
        <v>719</v>
      </c>
      <c r="E19" s="113">
        <v>3160</v>
      </c>
      <c r="F19" s="113">
        <v>20296</v>
      </c>
      <c r="G19" s="113">
        <v>8164</v>
      </c>
      <c r="H19" s="113">
        <v>11475</v>
      </c>
      <c r="I19" s="113">
        <v>8764</v>
      </c>
      <c r="J19" s="113">
        <v>5353</v>
      </c>
      <c r="K19" s="113">
        <v>33083</v>
      </c>
      <c r="L19" s="113">
        <v>21572</v>
      </c>
      <c r="M19" s="113">
        <v>54655</v>
      </c>
      <c r="N19" s="113">
        <f t="shared" si="0"/>
        <v>41602</v>
      </c>
      <c r="O19" s="110"/>
      <c r="P19" s="64">
        <v>32838</v>
      </c>
    </row>
    <row r="20" spans="1:16">
      <c r="A20" s="111" t="s">
        <v>232</v>
      </c>
      <c r="B20" s="112">
        <v>28015</v>
      </c>
      <c r="C20" s="112">
        <v>4100</v>
      </c>
      <c r="D20" s="112">
        <v>603</v>
      </c>
      <c r="E20" s="112">
        <v>3433</v>
      </c>
      <c r="F20" s="112">
        <v>23915</v>
      </c>
      <c r="G20" s="112">
        <v>9423</v>
      </c>
      <c r="H20" s="112">
        <v>13702</v>
      </c>
      <c r="I20" s="112">
        <v>9022</v>
      </c>
      <c r="J20" s="112">
        <v>5755</v>
      </c>
      <c r="K20" s="112">
        <v>37037</v>
      </c>
      <c r="L20" s="112">
        <v>25408</v>
      </c>
      <c r="M20" s="112">
        <v>62445</v>
      </c>
      <c r="N20" s="112">
        <f t="shared" si="0"/>
        <v>46687</v>
      </c>
      <c r="O20" s="110"/>
      <c r="P20" s="64">
        <v>37665</v>
      </c>
    </row>
    <row r="21" spans="1:16">
      <c r="A21" s="111" t="s">
        <v>233</v>
      </c>
      <c r="B21" s="113">
        <v>33751</v>
      </c>
      <c r="C21" s="113">
        <v>6021</v>
      </c>
      <c r="D21" s="113">
        <v>1492</v>
      </c>
      <c r="E21" s="113">
        <v>4407</v>
      </c>
      <c r="F21" s="113">
        <v>27730</v>
      </c>
      <c r="G21" s="113">
        <v>10922</v>
      </c>
      <c r="H21" s="113">
        <v>15805</v>
      </c>
      <c r="I21" s="113">
        <v>9840</v>
      </c>
      <c r="J21" s="113">
        <v>6981</v>
      </c>
      <c r="K21" s="113">
        <v>43591</v>
      </c>
      <c r="L21" s="113">
        <v>29878</v>
      </c>
      <c r="M21" s="113">
        <v>73469</v>
      </c>
      <c r="N21" s="113">
        <f t="shared" si="0"/>
        <v>54314</v>
      </c>
      <c r="O21" s="110"/>
      <c r="P21" s="64">
        <v>44474</v>
      </c>
    </row>
    <row r="22" spans="1:16">
      <c r="A22" s="111" t="s">
        <v>234</v>
      </c>
      <c r="B22" s="112">
        <v>38349</v>
      </c>
      <c r="C22" s="112">
        <v>6028</v>
      </c>
      <c r="D22" s="112">
        <v>1088</v>
      </c>
      <c r="E22" s="112">
        <v>4729</v>
      </c>
      <c r="F22" s="112">
        <v>32321</v>
      </c>
      <c r="G22" s="112">
        <v>13096</v>
      </c>
      <c r="H22" s="112">
        <v>18036</v>
      </c>
      <c r="I22" s="112">
        <v>13947</v>
      </c>
      <c r="J22" s="112">
        <v>8474</v>
      </c>
      <c r="K22" s="112">
        <v>52296</v>
      </c>
      <c r="L22" s="112">
        <v>30020</v>
      </c>
      <c r="M22" s="112">
        <v>82316</v>
      </c>
      <c r="N22" s="112">
        <f t="shared" si="0"/>
        <v>65583</v>
      </c>
      <c r="O22" s="110"/>
      <c r="P22" s="64">
        <v>51636</v>
      </c>
    </row>
    <row r="23" spans="1:16">
      <c r="A23" s="111" t="s">
        <v>235</v>
      </c>
      <c r="B23" s="113">
        <v>42978</v>
      </c>
      <c r="C23" s="113">
        <v>6903</v>
      </c>
      <c r="D23" s="113">
        <v>1250</v>
      </c>
      <c r="E23" s="113">
        <v>5335</v>
      </c>
      <c r="F23" s="113">
        <v>36075</v>
      </c>
      <c r="G23" s="113">
        <v>14100</v>
      </c>
      <c r="H23" s="113">
        <v>20644</v>
      </c>
      <c r="I23" s="113">
        <v>11976</v>
      </c>
      <c r="J23" s="113">
        <v>8730</v>
      </c>
      <c r="K23" s="113">
        <v>54954</v>
      </c>
      <c r="L23" s="113">
        <v>38997</v>
      </c>
      <c r="M23" s="113">
        <v>93951</v>
      </c>
      <c r="N23" s="113">
        <f t="shared" si="0"/>
        <v>69553</v>
      </c>
      <c r="O23" s="110"/>
      <c r="P23" s="64">
        <v>57577</v>
      </c>
    </row>
    <row r="24" spans="1:16">
      <c r="A24" s="111" t="s">
        <v>236</v>
      </c>
      <c r="B24" s="112">
        <v>50069</v>
      </c>
      <c r="C24" s="112">
        <v>10103</v>
      </c>
      <c r="D24" s="112">
        <v>1627</v>
      </c>
      <c r="E24" s="112">
        <v>7853</v>
      </c>
      <c r="F24" s="112">
        <v>39966</v>
      </c>
      <c r="G24" s="112">
        <v>16017</v>
      </c>
      <c r="H24" s="112">
        <v>22257</v>
      </c>
      <c r="I24" s="112">
        <v>15961</v>
      </c>
      <c r="J24" s="112">
        <v>10933</v>
      </c>
      <c r="K24" s="112">
        <v>66030</v>
      </c>
      <c r="L24" s="112">
        <v>38528</v>
      </c>
      <c r="M24" s="112">
        <v>104558</v>
      </c>
      <c r="N24" s="112">
        <f t="shared" si="0"/>
        <v>83322</v>
      </c>
      <c r="O24" s="110"/>
      <c r="P24" s="64">
        <v>67361</v>
      </c>
    </row>
    <row r="25" spans="1:16">
      <c r="A25" s="111" t="s">
        <v>237</v>
      </c>
      <c r="B25" s="113">
        <v>54044</v>
      </c>
      <c r="C25" s="113">
        <v>12075</v>
      </c>
      <c r="D25" s="113">
        <v>1831</v>
      </c>
      <c r="E25" s="113">
        <v>8899</v>
      </c>
      <c r="F25" s="113">
        <v>41969</v>
      </c>
      <c r="G25" s="113">
        <v>16367</v>
      </c>
      <c r="H25" s="113">
        <v>23776</v>
      </c>
      <c r="I25" s="113">
        <v>20084</v>
      </c>
      <c r="J25" s="113">
        <v>12487</v>
      </c>
      <c r="K25" s="113">
        <v>74128</v>
      </c>
      <c r="L25" s="113">
        <v>36178</v>
      </c>
      <c r="M25" s="113">
        <v>110306</v>
      </c>
      <c r="N25" s="113">
        <f t="shared" si="0"/>
        <v>94720</v>
      </c>
      <c r="O25" s="110"/>
      <c r="P25" s="64">
        <v>74636</v>
      </c>
    </row>
    <row r="26" spans="1:16">
      <c r="A26" s="111" t="s">
        <v>238</v>
      </c>
      <c r="B26" s="112">
        <v>53449</v>
      </c>
      <c r="C26" s="112">
        <v>12522</v>
      </c>
      <c r="D26" s="112">
        <v>1355</v>
      </c>
      <c r="E26" s="112">
        <v>10060</v>
      </c>
      <c r="F26" s="112">
        <v>40927</v>
      </c>
      <c r="G26" s="112">
        <v>17224</v>
      </c>
      <c r="H26" s="112">
        <v>22193</v>
      </c>
      <c r="I26" s="112">
        <v>22004</v>
      </c>
      <c r="J26" s="112">
        <v>15078</v>
      </c>
      <c r="K26" s="112">
        <v>75453</v>
      </c>
      <c r="L26" s="112">
        <v>55440</v>
      </c>
      <c r="M26" s="112">
        <v>130893</v>
      </c>
      <c r="N26" s="112">
        <f t="shared" si="0"/>
        <v>97746</v>
      </c>
      <c r="O26" s="110"/>
      <c r="P26" s="64">
        <v>75742</v>
      </c>
    </row>
    <row r="27" spans="1:16">
      <c r="A27" s="111" t="s">
        <v>239</v>
      </c>
      <c r="B27" s="113">
        <v>67454</v>
      </c>
      <c r="C27" s="113">
        <v>18409</v>
      </c>
      <c r="D27" s="113">
        <v>3468</v>
      </c>
      <c r="E27" s="113">
        <v>13822</v>
      </c>
      <c r="F27" s="113">
        <v>49045</v>
      </c>
      <c r="G27" s="113">
        <v>21064</v>
      </c>
      <c r="H27" s="113">
        <v>26789</v>
      </c>
      <c r="I27" s="113">
        <v>23629</v>
      </c>
      <c r="J27" s="113">
        <v>15797</v>
      </c>
      <c r="K27" s="113">
        <v>91083</v>
      </c>
      <c r="L27" s="113">
        <v>68695</v>
      </c>
      <c r="M27" s="113">
        <v>159778</v>
      </c>
      <c r="N27" s="113">
        <f t="shared" si="0"/>
        <v>115926</v>
      </c>
      <c r="O27" s="110"/>
      <c r="P27" s="64">
        <v>92297</v>
      </c>
    </row>
    <row r="28" spans="1:16">
      <c r="A28" s="111" t="s">
        <v>240</v>
      </c>
      <c r="B28" s="112">
        <v>81939</v>
      </c>
      <c r="C28" s="112">
        <v>22287</v>
      </c>
      <c r="D28" s="112">
        <v>4318</v>
      </c>
      <c r="E28" s="112">
        <v>16487</v>
      </c>
      <c r="F28" s="112">
        <v>59652</v>
      </c>
      <c r="G28" s="112">
        <v>22176</v>
      </c>
      <c r="H28" s="112">
        <v>35757</v>
      </c>
      <c r="I28" s="112">
        <v>28191</v>
      </c>
      <c r="J28" s="112">
        <v>18419</v>
      </c>
      <c r="K28" s="112">
        <v>110130</v>
      </c>
      <c r="L28" s="112">
        <v>58338</v>
      </c>
      <c r="M28" s="112">
        <v>168468</v>
      </c>
      <c r="N28" s="112">
        <f t="shared" si="0"/>
        <v>139415</v>
      </c>
      <c r="O28" s="110"/>
      <c r="P28" s="64">
        <v>111224</v>
      </c>
    </row>
    <row r="29" spans="1:16">
      <c r="A29" s="111" t="s">
        <v>241</v>
      </c>
      <c r="B29" s="113">
        <v>93701</v>
      </c>
      <c r="C29" s="113">
        <v>25374</v>
      </c>
      <c r="D29" s="113">
        <v>4715</v>
      </c>
      <c r="E29" s="113">
        <v>18567</v>
      </c>
      <c r="F29" s="113">
        <v>68326</v>
      </c>
      <c r="G29" s="113">
        <v>23463</v>
      </c>
      <c r="H29" s="113">
        <v>42851</v>
      </c>
      <c r="I29" s="113">
        <v>32578</v>
      </c>
      <c r="J29" s="113">
        <v>22106</v>
      </c>
      <c r="K29" s="113">
        <v>126279</v>
      </c>
      <c r="L29" s="113">
        <v>61544</v>
      </c>
      <c r="M29" s="113">
        <v>187823</v>
      </c>
      <c r="N29" s="113">
        <f t="shared" si="0"/>
        <v>162340</v>
      </c>
      <c r="O29" s="110"/>
      <c r="P29" s="64">
        <v>129762</v>
      </c>
    </row>
    <row r="30" spans="1:16">
      <c r="A30" s="111" t="s">
        <v>242</v>
      </c>
      <c r="B30" s="112">
        <v>95672</v>
      </c>
      <c r="C30" s="112">
        <v>27172</v>
      </c>
      <c r="D30" s="112">
        <v>3589</v>
      </c>
      <c r="E30" s="112">
        <v>20016</v>
      </c>
      <c r="F30" s="112">
        <v>68500</v>
      </c>
      <c r="G30" s="112">
        <v>25516</v>
      </c>
      <c r="H30" s="112">
        <v>40193</v>
      </c>
      <c r="I30" s="112">
        <v>38214</v>
      </c>
      <c r="J30" s="112">
        <v>25323</v>
      </c>
      <c r="K30" s="112">
        <v>133886</v>
      </c>
      <c r="L30" s="112">
        <v>99077</v>
      </c>
      <c r="M30" s="112">
        <v>232963</v>
      </c>
      <c r="N30" s="112">
        <f t="shared" si="0"/>
        <v>177434</v>
      </c>
      <c r="O30" s="110"/>
      <c r="P30" s="64">
        <v>139220</v>
      </c>
    </row>
    <row r="31" spans="1:16">
      <c r="A31" s="111" t="s">
        <v>243</v>
      </c>
      <c r="B31" s="113">
        <v>104652</v>
      </c>
      <c r="C31" s="113">
        <v>32120</v>
      </c>
      <c r="D31" s="113">
        <v>5760</v>
      </c>
      <c r="E31" s="113">
        <v>24529</v>
      </c>
      <c r="F31" s="113">
        <v>72532</v>
      </c>
      <c r="G31" s="113">
        <v>28581</v>
      </c>
      <c r="H31" s="113">
        <v>40668</v>
      </c>
      <c r="I31" s="113">
        <v>44833</v>
      </c>
      <c r="J31" s="113">
        <v>30076</v>
      </c>
      <c r="K31" s="113">
        <v>149485</v>
      </c>
      <c r="L31" s="113">
        <v>130064</v>
      </c>
      <c r="M31" s="113">
        <v>279549</v>
      </c>
      <c r="N31" s="113">
        <f t="shared" si="0"/>
        <v>188630</v>
      </c>
      <c r="O31" s="110"/>
      <c r="P31" s="64">
        <v>143797</v>
      </c>
    </row>
    <row r="32" spans="1:16">
      <c r="A32" s="111" t="s">
        <v>244</v>
      </c>
      <c r="B32" s="112">
        <v>128271</v>
      </c>
      <c r="C32" s="112">
        <v>41436</v>
      </c>
      <c r="D32" s="112">
        <v>9131</v>
      </c>
      <c r="E32" s="112">
        <v>30692</v>
      </c>
      <c r="F32" s="112">
        <v>86836</v>
      </c>
      <c r="G32" s="112">
        <v>34944</v>
      </c>
      <c r="H32" s="112">
        <v>48419</v>
      </c>
      <c r="I32" s="112">
        <v>53211</v>
      </c>
      <c r="J32" s="112">
        <v>33895</v>
      </c>
      <c r="K32" s="112">
        <v>181482</v>
      </c>
      <c r="L32" s="112">
        <v>115707</v>
      </c>
      <c r="M32" s="112">
        <v>297189</v>
      </c>
      <c r="N32" s="112">
        <f t="shared" si="0"/>
        <v>224963</v>
      </c>
      <c r="O32" s="110"/>
      <c r="P32" s="64">
        <v>171752</v>
      </c>
    </row>
    <row r="33" spans="1:16">
      <c r="A33" s="111" t="s">
        <v>245</v>
      </c>
      <c r="B33" s="113">
        <v>136658</v>
      </c>
      <c r="C33" s="113">
        <v>49651</v>
      </c>
      <c r="D33" s="113">
        <v>23766</v>
      </c>
      <c r="E33" s="113">
        <v>25177</v>
      </c>
      <c r="F33" s="113">
        <v>87007</v>
      </c>
      <c r="G33" s="113">
        <v>49758</v>
      </c>
      <c r="H33" s="113">
        <v>34163</v>
      </c>
      <c r="I33" s="113">
        <v>55947</v>
      </c>
      <c r="J33" s="113">
        <v>32811</v>
      </c>
      <c r="K33" s="113">
        <v>192605</v>
      </c>
      <c r="L33" s="113">
        <v>134184</v>
      </c>
      <c r="M33" s="113">
        <v>326789</v>
      </c>
      <c r="N33" s="113">
        <f t="shared" si="0"/>
        <v>244550</v>
      </c>
      <c r="O33" s="110"/>
      <c r="P33" s="64">
        <v>188603</v>
      </c>
    </row>
    <row r="34" spans="1:16">
      <c r="A34" s="111" t="s">
        <v>246</v>
      </c>
      <c r="B34" s="112">
        <v>133532</v>
      </c>
      <c r="C34" s="112">
        <v>47703</v>
      </c>
      <c r="D34" s="112">
        <v>22106</v>
      </c>
      <c r="E34" s="112">
        <v>25133</v>
      </c>
      <c r="F34" s="112">
        <v>85828</v>
      </c>
      <c r="G34" s="112">
        <v>54469</v>
      </c>
      <c r="H34" s="112">
        <v>28340</v>
      </c>
      <c r="I34" s="112">
        <v>67774</v>
      </c>
      <c r="J34" s="112">
        <v>35538</v>
      </c>
      <c r="K34" s="112">
        <v>201306</v>
      </c>
      <c r="L34" s="112">
        <v>162500</v>
      </c>
      <c r="M34" s="112">
        <v>363806</v>
      </c>
      <c r="N34" s="112">
        <f t="shared" si="0"/>
        <v>254834</v>
      </c>
      <c r="O34" s="110"/>
      <c r="P34" s="64">
        <v>187060</v>
      </c>
    </row>
    <row r="35" spans="1:16">
      <c r="A35" s="111" t="s">
        <v>247</v>
      </c>
      <c r="B35" s="113">
        <v>158544</v>
      </c>
      <c r="C35" s="113">
        <v>61612</v>
      </c>
      <c r="D35" s="113">
        <v>27779</v>
      </c>
      <c r="E35" s="113">
        <v>33893</v>
      </c>
      <c r="F35" s="113">
        <v>96932</v>
      </c>
      <c r="G35" s="113">
        <v>62388</v>
      </c>
      <c r="H35" s="113">
        <v>31898</v>
      </c>
      <c r="I35" s="113">
        <v>72290</v>
      </c>
      <c r="J35" s="113">
        <v>37622</v>
      </c>
      <c r="K35" s="113">
        <v>230834</v>
      </c>
      <c r="L35" s="113">
        <v>180531</v>
      </c>
      <c r="M35" s="113">
        <v>411365</v>
      </c>
      <c r="N35" s="113">
        <f t="shared" si="0"/>
        <v>288195</v>
      </c>
      <c r="O35" s="110"/>
      <c r="P35" s="64">
        <v>215905</v>
      </c>
    </row>
    <row r="36" spans="1:16">
      <c r="A36" s="111" t="s">
        <v>248</v>
      </c>
      <c r="B36" s="112">
        <v>186982</v>
      </c>
      <c r="C36" s="112">
        <v>76590</v>
      </c>
      <c r="D36" s="112">
        <v>30765</v>
      </c>
      <c r="E36" s="112">
        <v>45706</v>
      </c>
      <c r="F36" s="112">
        <v>110392</v>
      </c>
      <c r="G36" s="112">
        <v>70245</v>
      </c>
      <c r="H36" s="112">
        <v>34586</v>
      </c>
      <c r="I36" s="112">
        <v>76831</v>
      </c>
      <c r="J36" s="112">
        <v>38538</v>
      </c>
      <c r="K36" s="112">
        <v>263813</v>
      </c>
      <c r="L36" s="112">
        <v>211333</v>
      </c>
      <c r="M36" s="112">
        <v>475146</v>
      </c>
      <c r="N36" s="112">
        <f t="shared" si="0"/>
        <v>331179</v>
      </c>
      <c r="O36" s="110"/>
      <c r="P36" s="64">
        <v>254348</v>
      </c>
    </row>
    <row r="37" spans="1:16">
      <c r="A37" s="111" t="s">
        <v>249</v>
      </c>
      <c r="B37" s="113">
        <v>224798</v>
      </c>
      <c r="C37" s="113">
        <v>95944</v>
      </c>
      <c r="D37" s="113">
        <v>35443</v>
      </c>
      <c r="E37" s="113">
        <v>60289</v>
      </c>
      <c r="F37" s="113">
        <v>128854</v>
      </c>
      <c r="G37" s="113">
        <v>77241</v>
      </c>
      <c r="H37" s="113">
        <v>41811</v>
      </c>
      <c r="I37" s="113">
        <v>81193</v>
      </c>
      <c r="J37" s="113">
        <v>32387</v>
      </c>
      <c r="K37" s="113">
        <v>305991</v>
      </c>
      <c r="L37" s="113">
        <v>200391</v>
      </c>
      <c r="M37" s="113">
        <v>506382</v>
      </c>
      <c r="N37" s="113">
        <f t="shared" si="0"/>
        <v>386150</v>
      </c>
      <c r="O37" s="110"/>
      <c r="P37" s="64">
        <v>304957</v>
      </c>
    </row>
    <row r="38" spans="1:16">
      <c r="A38" s="111" t="s">
        <v>250</v>
      </c>
      <c r="B38" s="112">
        <v>270264</v>
      </c>
      <c r="C38" s="112">
        <v>120692</v>
      </c>
      <c r="D38" s="112">
        <v>45238</v>
      </c>
      <c r="E38" s="112">
        <v>75187</v>
      </c>
      <c r="F38" s="112">
        <v>149572</v>
      </c>
      <c r="G38" s="112">
        <v>86642</v>
      </c>
      <c r="H38" s="112">
        <v>46645</v>
      </c>
      <c r="I38" s="112">
        <v>76813</v>
      </c>
      <c r="J38" s="112">
        <v>22032</v>
      </c>
      <c r="K38" s="112">
        <v>347077</v>
      </c>
      <c r="L38" s="112">
        <v>179549</v>
      </c>
      <c r="M38" s="112">
        <v>526626</v>
      </c>
      <c r="N38" s="112">
        <f t="shared" si="0"/>
        <v>442964</v>
      </c>
      <c r="O38" s="110"/>
      <c r="P38" s="64">
        <v>366151</v>
      </c>
    </row>
    <row r="39" spans="1:16">
      <c r="A39" s="111" t="s">
        <v>251</v>
      </c>
      <c r="B39" s="113">
        <v>351182</v>
      </c>
      <c r="C39" s="113">
        <v>169738</v>
      </c>
      <c r="D39" s="113">
        <v>62707</v>
      </c>
      <c r="E39" s="113">
        <v>106701</v>
      </c>
      <c r="F39" s="113">
        <v>181444</v>
      </c>
      <c r="G39" s="113">
        <v>92651</v>
      </c>
      <c r="H39" s="113">
        <v>62819</v>
      </c>
      <c r="I39" s="113">
        <v>83205</v>
      </c>
      <c r="J39" s="113">
        <v>22524</v>
      </c>
      <c r="K39" s="113">
        <v>434387</v>
      </c>
      <c r="L39" s="113">
        <v>144482</v>
      </c>
      <c r="M39" s="113">
        <v>578869</v>
      </c>
      <c r="N39" s="113">
        <f t="shared" si="0"/>
        <v>556717</v>
      </c>
      <c r="O39" s="110"/>
      <c r="P39" s="64">
        <v>473512</v>
      </c>
    </row>
    <row r="40" spans="1:16">
      <c r="A40" s="111" t="s">
        <v>252</v>
      </c>
      <c r="B40" s="112">
        <v>439547</v>
      </c>
      <c r="C40" s="112">
        <v>231574</v>
      </c>
      <c r="D40" s="112">
        <v>86563</v>
      </c>
      <c r="E40" s="112">
        <v>144660</v>
      </c>
      <c r="F40" s="112">
        <v>207972</v>
      </c>
      <c r="G40" s="112">
        <v>96178</v>
      </c>
      <c r="H40" s="112">
        <v>75382</v>
      </c>
      <c r="I40" s="112">
        <v>102317</v>
      </c>
      <c r="J40" s="112">
        <v>21060</v>
      </c>
      <c r="K40" s="112">
        <v>541864</v>
      </c>
      <c r="L40" s="112">
        <v>197978</v>
      </c>
      <c r="M40" s="112">
        <v>739842</v>
      </c>
      <c r="N40" s="112">
        <f t="shared" si="0"/>
        <v>695464</v>
      </c>
      <c r="O40" s="110"/>
      <c r="P40" s="64">
        <v>593147</v>
      </c>
    </row>
    <row r="41" spans="1:16">
      <c r="A41" s="111" t="s">
        <v>253</v>
      </c>
      <c r="B41" s="113">
        <v>443319</v>
      </c>
      <c r="C41" s="113">
        <v>248152</v>
      </c>
      <c r="D41" s="113">
        <v>86985</v>
      </c>
      <c r="E41" s="113">
        <v>160797</v>
      </c>
      <c r="F41" s="113">
        <v>195169</v>
      </c>
      <c r="G41" s="113">
        <v>81872</v>
      </c>
      <c r="H41" s="113">
        <v>69217</v>
      </c>
      <c r="I41" s="113">
        <v>96940</v>
      </c>
      <c r="J41" s="113">
        <v>20717</v>
      </c>
      <c r="K41" s="113">
        <v>540259</v>
      </c>
      <c r="L41" s="113">
        <v>299863</v>
      </c>
      <c r="M41" s="113">
        <v>840122</v>
      </c>
      <c r="N41" s="113">
        <f t="shared" si="0"/>
        <v>702238</v>
      </c>
      <c r="O41" s="110"/>
      <c r="P41" s="64">
        <v>605298</v>
      </c>
    </row>
    <row r="42" spans="1:16">
      <c r="A42" s="111" t="s">
        <v>254</v>
      </c>
      <c r="B42" s="112">
        <v>456536</v>
      </c>
      <c r="C42" s="112">
        <v>271623</v>
      </c>
      <c r="D42" s="112">
        <v>94532</v>
      </c>
      <c r="E42" s="112">
        <v>176797</v>
      </c>
      <c r="F42" s="112">
        <v>184913</v>
      </c>
      <c r="G42" s="112">
        <v>84383</v>
      </c>
      <c r="H42" s="112">
        <v>60223</v>
      </c>
      <c r="I42" s="112">
        <v>116275</v>
      </c>
      <c r="J42" s="112">
        <v>21784</v>
      </c>
      <c r="K42" s="112">
        <v>572811</v>
      </c>
      <c r="L42" s="112">
        <v>453063</v>
      </c>
      <c r="M42" s="112">
        <v>1025874</v>
      </c>
      <c r="N42" s="112">
        <f t="shared" si="0"/>
        <v>740802</v>
      </c>
      <c r="O42" s="110"/>
      <c r="P42" s="64">
        <v>624527</v>
      </c>
    </row>
    <row r="43" spans="1:16">
      <c r="A43" s="111" t="s">
        <v>255</v>
      </c>
      <c r="B43" s="113">
        <v>569868</v>
      </c>
      <c r="C43" s="113">
        <v>313501</v>
      </c>
      <c r="D43" s="113">
        <v>102440.64</v>
      </c>
      <c r="E43" s="113">
        <v>209114.61</v>
      </c>
      <c r="F43" s="113">
        <v>256367</v>
      </c>
      <c r="G43" s="113">
        <v>110222.088898</v>
      </c>
      <c r="H43" s="113">
        <v>97597.560240000006</v>
      </c>
      <c r="I43" s="113">
        <v>218602</v>
      </c>
      <c r="J43" s="113">
        <v>19734</v>
      </c>
      <c r="K43" s="113">
        <v>788471</v>
      </c>
      <c r="L43" s="113">
        <v>402428</v>
      </c>
      <c r="M43" s="113">
        <v>1190899</v>
      </c>
      <c r="N43" s="113">
        <f t="shared" si="0"/>
        <v>1011673</v>
      </c>
      <c r="O43" s="110"/>
      <c r="P43" s="64">
        <v>793071</v>
      </c>
    </row>
    <row r="44" spans="1:16">
      <c r="A44" s="111" t="s">
        <v>256</v>
      </c>
      <c r="B44" s="112">
        <v>629764.43999999994</v>
      </c>
      <c r="C44" s="112">
        <v>343310</v>
      </c>
      <c r="D44" s="112">
        <v>118223.5</v>
      </c>
      <c r="E44" s="112">
        <v>227410.51</v>
      </c>
      <c r="F44" s="112">
        <v>286454</v>
      </c>
      <c r="G44" s="112">
        <v>116226</v>
      </c>
      <c r="H44" s="112">
        <v>105613.5</v>
      </c>
      <c r="I44" s="112">
        <v>121672.3</v>
      </c>
      <c r="J44" s="112">
        <v>20252.32</v>
      </c>
      <c r="K44" s="112">
        <v>751437</v>
      </c>
      <c r="L44" s="112">
        <v>568917.97</v>
      </c>
      <c r="M44" s="112">
        <v>1320355</v>
      </c>
      <c r="N44" s="112">
        <f t="shared" si="0"/>
        <v>1010570.3</v>
      </c>
      <c r="O44" s="110"/>
      <c r="P44" s="64">
        <v>888898</v>
      </c>
    </row>
    <row r="45" spans="1:16">
      <c r="A45" s="111" t="s">
        <v>257</v>
      </c>
      <c r="B45" s="113">
        <v>741877.36</v>
      </c>
      <c r="C45" s="113">
        <v>396585.05</v>
      </c>
      <c r="D45" s="113">
        <v>140437.60999999999</v>
      </c>
      <c r="E45" s="113">
        <v>255569.8</v>
      </c>
      <c r="F45" s="113">
        <v>345292.31</v>
      </c>
      <c r="G45" s="113">
        <v>141245.44</v>
      </c>
      <c r="H45" s="113">
        <v>115889.87</v>
      </c>
      <c r="I45" s="113">
        <v>137354.38</v>
      </c>
      <c r="J45" s="113">
        <v>20760.57</v>
      </c>
      <c r="K45" s="113">
        <v>879232</v>
      </c>
      <c r="L45" s="113">
        <v>582151.52</v>
      </c>
      <c r="M45" s="113">
        <v>1461383</v>
      </c>
      <c r="N45" s="113">
        <f t="shared" si="0"/>
        <v>1173589.3799999999</v>
      </c>
      <c r="O45" s="110"/>
      <c r="P45" s="64">
        <v>1036235</v>
      </c>
    </row>
    <row r="46" spans="1:16">
      <c r="A46" s="111" t="s">
        <v>258</v>
      </c>
      <c r="B46" s="112">
        <v>815854</v>
      </c>
      <c r="C46" s="112">
        <v>455829</v>
      </c>
      <c r="D46" s="112">
        <v>169408</v>
      </c>
      <c r="E46" s="112">
        <v>285742</v>
      </c>
      <c r="F46" s="112">
        <v>360025</v>
      </c>
      <c r="G46" s="112">
        <v>137975</v>
      </c>
      <c r="H46" s="112">
        <v>121059</v>
      </c>
      <c r="I46" s="112">
        <v>198870</v>
      </c>
      <c r="J46" s="112">
        <v>21868</v>
      </c>
      <c r="K46" s="112">
        <v>1014724</v>
      </c>
      <c r="L46" s="112">
        <v>563893.80000000005</v>
      </c>
      <c r="M46" s="112">
        <v>1578618</v>
      </c>
      <c r="N46" s="112">
        <f t="shared" si="0"/>
        <v>1337603</v>
      </c>
      <c r="O46" s="110"/>
      <c r="P46" s="64">
        <v>1138733</v>
      </c>
    </row>
    <row r="47" spans="1:16">
      <c r="A47" s="111" t="s">
        <v>259</v>
      </c>
      <c r="B47" s="113">
        <v>903615.2</v>
      </c>
      <c r="C47" s="113">
        <v>500530.56</v>
      </c>
      <c r="D47" s="113">
        <v>188335.94</v>
      </c>
      <c r="E47" s="113">
        <v>311452.71999999997</v>
      </c>
      <c r="F47" s="113">
        <v>403084.64</v>
      </c>
      <c r="G47" s="113">
        <v>153709.31</v>
      </c>
      <c r="H47" s="113">
        <v>127994.27</v>
      </c>
      <c r="I47" s="113">
        <v>197766</v>
      </c>
      <c r="J47" s="113">
        <v>23734</v>
      </c>
      <c r="K47" s="113">
        <v>1101381</v>
      </c>
      <c r="L47" s="113">
        <v>484448.08</v>
      </c>
      <c r="M47" s="113">
        <v>1585829</v>
      </c>
      <c r="N47" s="113">
        <f t="shared" si="0"/>
        <v>1442651</v>
      </c>
      <c r="O47" s="110"/>
      <c r="P47" s="64">
        <v>1244885</v>
      </c>
    </row>
    <row r="48" spans="1:16">
      <c r="A48" s="111" t="s">
        <v>260</v>
      </c>
      <c r="B48" s="112">
        <v>943765</v>
      </c>
      <c r="C48" s="112">
        <v>449296</v>
      </c>
      <c r="D48" s="112">
        <v>172748</v>
      </c>
      <c r="E48" s="112">
        <v>275917</v>
      </c>
      <c r="F48" s="112">
        <v>494469</v>
      </c>
      <c r="G48" s="112">
        <v>220473</v>
      </c>
      <c r="H48" s="112">
        <v>128829</v>
      </c>
      <c r="I48" s="112">
        <v>251260</v>
      </c>
      <c r="J48" s="112">
        <v>25378</v>
      </c>
      <c r="K48" s="112">
        <v>1195025</v>
      </c>
      <c r="L48" s="112">
        <v>582579</v>
      </c>
      <c r="M48" s="112">
        <v>1777604</v>
      </c>
      <c r="N48" s="112">
        <f t="shared" si="0"/>
        <v>1706908</v>
      </c>
      <c r="O48" s="110"/>
      <c r="P48" s="64">
        <v>1455648</v>
      </c>
    </row>
    <row r="49" spans="1:16">
      <c r="A49" s="111" t="s">
        <v>261</v>
      </c>
      <c r="B49" s="113">
        <v>1101372.0900000001</v>
      </c>
      <c r="C49" s="113">
        <v>521287.44</v>
      </c>
      <c r="D49" s="113">
        <v>225213.9</v>
      </c>
      <c r="E49" s="113">
        <v>295960.3</v>
      </c>
      <c r="F49" s="113">
        <v>580084.96</v>
      </c>
      <c r="G49" s="113">
        <v>286087.8</v>
      </c>
      <c r="H49" s="113">
        <v>135371.60999999999</v>
      </c>
      <c r="I49" s="113">
        <v>272830.89</v>
      </c>
      <c r="J49" s="113">
        <v>16228.98</v>
      </c>
      <c r="K49" s="113">
        <v>1374203</v>
      </c>
      <c r="L49" s="113">
        <v>609886</v>
      </c>
      <c r="M49" s="113">
        <v>1984089</v>
      </c>
      <c r="N49" s="113">
        <f t="shared" si="0"/>
        <v>1988652.8900000001</v>
      </c>
      <c r="O49" s="110"/>
      <c r="P49" s="64">
        <v>1715822</v>
      </c>
    </row>
    <row r="50" spans="1:16">
      <c r="A50" s="111" t="s">
        <v>262</v>
      </c>
      <c r="B50" s="112">
        <v>1242488</v>
      </c>
      <c r="C50" s="112">
        <v>606216</v>
      </c>
      <c r="D50" s="112">
        <v>258461</v>
      </c>
      <c r="E50" s="112">
        <v>347712</v>
      </c>
      <c r="F50" s="112">
        <v>636272</v>
      </c>
      <c r="G50" s="112">
        <v>211393</v>
      </c>
      <c r="H50" s="112">
        <v>78601</v>
      </c>
      <c r="I50" s="112">
        <v>192745</v>
      </c>
      <c r="J50" s="112">
        <v>13574</v>
      </c>
      <c r="K50" s="112">
        <v>1435233</v>
      </c>
      <c r="L50" s="112">
        <v>702650</v>
      </c>
      <c r="M50" s="112">
        <v>2137883</v>
      </c>
      <c r="N50" s="112">
        <f t="shared" si="0"/>
        <v>2111753</v>
      </c>
      <c r="O50" s="110"/>
      <c r="P50" s="64">
        <v>1919008</v>
      </c>
    </row>
    <row r="51" spans="1:16">
      <c r="A51" s="111" t="s">
        <v>263</v>
      </c>
      <c r="B51" s="113">
        <v>1317211</v>
      </c>
      <c r="C51" s="113">
        <v>723492</v>
      </c>
      <c r="D51" s="113">
        <v>303508</v>
      </c>
      <c r="E51" s="113">
        <v>419953</v>
      </c>
      <c r="F51" s="113">
        <v>593719</v>
      </c>
      <c r="G51" s="113">
        <v>204021</v>
      </c>
      <c r="H51" s="113">
        <v>75231</v>
      </c>
      <c r="I51" s="113">
        <v>235704</v>
      </c>
      <c r="J51" s="113">
        <v>12145</v>
      </c>
      <c r="K51" s="113">
        <v>1552916</v>
      </c>
      <c r="L51" s="113">
        <v>763518</v>
      </c>
      <c r="M51" s="113">
        <v>2316434</v>
      </c>
      <c r="N51" s="113">
        <f t="shared" si="0"/>
        <v>2316169</v>
      </c>
      <c r="O51" s="110"/>
      <c r="P51" s="64">
        <v>2080465</v>
      </c>
    </row>
    <row r="52" spans="1:16">
      <c r="A52" s="111" t="s">
        <v>264</v>
      </c>
      <c r="B52" s="112">
        <v>1356902.28</v>
      </c>
      <c r="C52" s="112">
        <v>638365.4</v>
      </c>
      <c r="D52" s="112">
        <v>298203.5</v>
      </c>
      <c r="E52" s="112">
        <v>340143.11</v>
      </c>
      <c r="F52" s="112">
        <v>718536.88</v>
      </c>
      <c r="G52" s="112">
        <v>212988.07</v>
      </c>
      <c r="H52" s="112">
        <v>71472.320000000007</v>
      </c>
      <c r="I52" s="112">
        <v>327156.77</v>
      </c>
      <c r="J52" s="112">
        <v>12348.98</v>
      </c>
      <c r="K52" s="112">
        <v>1684059</v>
      </c>
      <c r="L52" s="112">
        <v>997300.53</v>
      </c>
      <c r="M52" s="112">
        <v>2681360</v>
      </c>
      <c r="N52" s="112">
        <f t="shared" si="0"/>
        <v>2337215.77</v>
      </c>
      <c r="O52" s="110"/>
      <c r="P52" s="64">
        <v>2010059</v>
      </c>
    </row>
    <row r="53" spans="1:16">
      <c r="A53" s="111" t="s">
        <v>265</v>
      </c>
      <c r="B53" s="113">
        <v>1426287.08</v>
      </c>
      <c r="C53" s="113">
        <v>583210.21</v>
      </c>
      <c r="D53" s="113">
        <v>299689.17</v>
      </c>
      <c r="E53" s="113">
        <v>283507.42</v>
      </c>
      <c r="F53" s="113">
        <v>843077</v>
      </c>
      <c r="G53" s="113">
        <v>367763.72</v>
      </c>
      <c r="H53" s="113">
        <v>91070.43</v>
      </c>
      <c r="I53" s="113">
        <v>207632.56</v>
      </c>
      <c r="J53" s="113">
        <v>17113.41</v>
      </c>
      <c r="K53" s="113">
        <v>1633920</v>
      </c>
      <c r="L53" s="113">
        <v>1883104.87</v>
      </c>
      <c r="M53" s="113">
        <v>3517024</v>
      </c>
      <c r="N53" s="113">
        <f t="shared" si="0"/>
        <v>2234736.56</v>
      </c>
      <c r="O53" s="110"/>
      <c r="P53" s="64">
        <v>2027104</v>
      </c>
    </row>
    <row r="54" spans="1:16">
      <c r="A54" s="111" t="s">
        <v>266</v>
      </c>
      <c r="B54" s="112">
        <v>1804793</v>
      </c>
      <c r="C54" s="112">
        <v>865386</v>
      </c>
      <c r="D54" s="112">
        <v>427228</v>
      </c>
      <c r="E54" s="112">
        <v>438143</v>
      </c>
      <c r="F54" s="112">
        <v>939407</v>
      </c>
      <c r="G54" s="112">
        <v>380508</v>
      </c>
      <c r="H54" s="112">
        <v>144276</v>
      </c>
      <c r="I54" s="112">
        <v>365112</v>
      </c>
      <c r="J54" s="112">
        <v>21874</v>
      </c>
      <c r="K54" s="112">
        <v>2169905</v>
      </c>
      <c r="L54" s="112">
        <v>1621353</v>
      </c>
      <c r="M54" s="112">
        <v>3791258</v>
      </c>
      <c r="N54" s="112">
        <f t="shared" si="0"/>
        <v>3074428</v>
      </c>
      <c r="O54" s="110"/>
      <c r="P54" s="64">
        <v>2709316</v>
      </c>
    </row>
    <row r="55" spans="1:16">
      <c r="A55" s="111" t="s">
        <v>267</v>
      </c>
      <c r="B55" s="113">
        <v>2097785.8199999998</v>
      </c>
      <c r="C55" s="113">
        <v>1052119.46</v>
      </c>
      <c r="D55" s="113">
        <v>529415.92000000004</v>
      </c>
      <c r="E55" s="113">
        <v>523002.2</v>
      </c>
      <c r="F55" s="113">
        <v>1045666.36</v>
      </c>
      <c r="G55" s="113">
        <v>302073.32</v>
      </c>
      <c r="H55" s="113">
        <v>154631.53</v>
      </c>
      <c r="I55" s="113">
        <v>285420.65000000002</v>
      </c>
      <c r="J55" s="113">
        <v>27852.23</v>
      </c>
      <c r="K55" s="113">
        <v>2383206.4700000002</v>
      </c>
      <c r="L55" s="113">
        <v>1811572.88</v>
      </c>
      <c r="M55" s="113">
        <v>4194779.3499999996</v>
      </c>
      <c r="N55" s="113">
        <f t="shared" si="0"/>
        <v>3339612.65</v>
      </c>
      <c r="O55" s="110"/>
      <c r="P55" s="64">
        <v>3054192</v>
      </c>
    </row>
    <row r="56" spans="1:16">
      <c r="A56" s="111" t="s">
        <v>268</v>
      </c>
      <c r="B56" s="112">
        <v>2323917.63</v>
      </c>
      <c r="C56" s="112">
        <v>1231983.5</v>
      </c>
      <c r="D56" s="112">
        <v>648586.18999999994</v>
      </c>
      <c r="E56" s="112">
        <v>583388.27</v>
      </c>
      <c r="F56" s="112">
        <v>1091934.1299999999</v>
      </c>
      <c r="G56" s="112">
        <v>286014</v>
      </c>
      <c r="H56" s="112">
        <v>180031.22</v>
      </c>
      <c r="I56" s="112">
        <v>375795</v>
      </c>
      <c r="J56" s="112">
        <v>31778</v>
      </c>
      <c r="K56" s="112">
        <v>2699712.63</v>
      </c>
      <c r="L56" s="112">
        <v>1817424.23</v>
      </c>
      <c r="M56" s="112">
        <v>4517136.8600000003</v>
      </c>
      <c r="N56" s="112">
        <f t="shared" si="0"/>
        <v>3841314</v>
      </c>
      <c r="O56" s="110"/>
      <c r="P56" s="64">
        <v>3465519</v>
      </c>
    </row>
    <row r="57" spans="1:16">
      <c r="A57" s="111" t="s">
        <v>270</v>
      </c>
      <c r="B57" s="113">
        <v>2583499.12</v>
      </c>
      <c r="C57" s="113">
        <v>1401157.52</v>
      </c>
      <c r="D57" s="113">
        <v>755669.85</v>
      </c>
      <c r="E57" s="113">
        <v>645487.67000000004</v>
      </c>
      <c r="F57" s="113">
        <v>1182341.6000000001</v>
      </c>
      <c r="G57" s="113">
        <v>303873.23</v>
      </c>
      <c r="H57" s="113">
        <v>181740.62</v>
      </c>
      <c r="I57" s="113">
        <v>545701</v>
      </c>
      <c r="J57" s="113">
        <v>38224</v>
      </c>
      <c r="K57" s="113">
        <v>3129200.12</v>
      </c>
      <c r="L57" s="113">
        <v>1550914.91</v>
      </c>
      <c r="M57" s="113">
        <v>4680115.03</v>
      </c>
      <c r="N57" s="113">
        <f t="shared" si="0"/>
        <v>4399156</v>
      </c>
      <c r="O57" s="110"/>
      <c r="P57" s="64">
        <v>3853455</v>
      </c>
    </row>
    <row r="58" spans="1:16">
      <c r="A58"/>
      <c r="B58"/>
      <c r="C58"/>
      <c r="D58"/>
      <c r="E58"/>
      <c r="F58"/>
      <c r="G58"/>
      <c r="H58"/>
      <c r="I58"/>
      <c r="J58"/>
      <c r="K58"/>
      <c r="L58"/>
      <c r="M58"/>
      <c r="N58" s="109">
        <f t="shared" si="0"/>
        <v>0</v>
      </c>
      <c r="O58" s="110"/>
      <c r="P58"/>
    </row>
    <row r="59" spans="1:16">
      <c r="A59" s="107"/>
      <c r="B59" s="107"/>
      <c r="C59" s="107"/>
      <c r="D59" s="107"/>
      <c r="E59" s="107"/>
      <c r="F59" s="107"/>
      <c r="G59" s="107"/>
      <c r="H59" s="107"/>
      <c r="I59" s="107"/>
      <c r="J59" s="107"/>
      <c r="K59" s="107"/>
      <c r="L59" s="107"/>
      <c r="M59" s="107"/>
      <c r="N59" s="107"/>
      <c r="O59" s="107"/>
      <c r="P59" s="107"/>
    </row>
    <row r="60" spans="1:16" ht="103.5" customHeight="1">
      <c r="A60" s="127" t="s">
        <v>269</v>
      </c>
      <c r="B60" s="127"/>
      <c r="C60" s="127"/>
      <c r="D60" s="127"/>
      <c r="E60" s="127"/>
      <c r="F60" s="127"/>
      <c r="G60" s="127"/>
      <c r="H60" s="127"/>
      <c r="I60" s="127"/>
      <c r="J60" s="107"/>
      <c r="K60" s="107"/>
      <c r="L60" s="107"/>
      <c r="M60" s="107"/>
      <c r="N60" s="107"/>
      <c r="O60" s="107"/>
      <c r="P60" s="107"/>
    </row>
  </sheetData>
  <mergeCells count="3">
    <mergeCell ref="D1:E1"/>
    <mergeCell ref="G1:H1"/>
    <mergeCell ref="A60:I6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d76b91-8b6c-495e-b5ff-694f4c597125" xsi:nil="true"/>
    <lcf76f155ced4ddcb4097134ff3c332f xmlns="aa409084-4510-4838-9c3f-4cde52d258b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C6E27EEC49764F8795671B0D25FBED" ma:contentTypeVersion="14" ma:contentTypeDescription="Create a new document." ma:contentTypeScope="" ma:versionID="2081aa1af9e1482208da923a7df24285">
  <xsd:schema xmlns:xsd="http://www.w3.org/2001/XMLSchema" xmlns:xs="http://www.w3.org/2001/XMLSchema" xmlns:p="http://schemas.microsoft.com/office/2006/metadata/properties" xmlns:ns2="aa409084-4510-4838-9c3f-4cde52d258b4" xmlns:ns3="5bd76b91-8b6c-495e-b5ff-694f4c597125" targetNamespace="http://schemas.microsoft.com/office/2006/metadata/properties" ma:root="true" ma:fieldsID="6fdffbf35d7cde9572eebdbc9e2ebdb1" ns2:_="" ns3:_="">
    <xsd:import namespace="aa409084-4510-4838-9c3f-4cde52d258b4"/>
    <xsd:import namespace="5bd76b91-8b6c-495e-b5ff-694f4c5971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409084-4510-4838-9c3f-4cde52d258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cf62d26-c6a0-457a-add7-518789440bf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d76b91-8b6c-495e-b5ff-694f4c5971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535f5a3-0c5e-481f-9879-88144930abe6}" ma:internalName="TaxCatchAll" ma:showField="CatchAllData" ma:web="5bd76b91-8b6c-495e-b5ff-694f4c5971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36F5CF-5494-44DB-A4B0-7583AE77B3F2}">
  <ds:schemaRefs>
    <ds:schemaRef ds:uri="http://schemas.microsoft.com/sharepoint/v3/contenttype/forms"/>
  </ds:schemaRefs>
</ds:datastoreItem>
</file>

<file path=customXml/itemProps2.xml><?xml version="1.0" encoding="utf-8"?>
<ds:datastoreItem xmlns:ds="http://schemas.openxmlformats.org/officeDocument/2006/customXml" ds:itemID="{490C372B-ECED-4ED8-A62D-AA71D006A426}">
  <ds:schemaRefs>
    <ds:schemaRef ds:uri="aa409084-4510-4838-9c3f-4cde52d258b4"/>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5bd76b91-8b6c-495e-b5ff-694f4c597125"/>
    <ds:schemaRef ds:uri="http://www.w3.org/XML/1998/namespace"/>
    <ds:schemaRef ds:uri="http://purl.org/dc/terms/"/>
  </ds:schemaRefs>
</ds:datastoreItem>
</file>

<file path=customXml/itemProps3.xml><?xml version="1.0" encoding="utf-8"?>
<ds:datastoreItem xmlns:ds="http://schemas.openxmlformats.org/officeDocument/2006/customXml" ds:itemID="{30940CE3-E75E-42F4-B49E-71D6601C57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409084-4510-4838-9c3f-4cde52d258b4"/>
    <ds:schemaRef ds:uri="5bd76b91-8b6c-495e-b5ff-694f4c5971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Time series of transfers - mast</vt:lpstr>
      <vt:lpstr>Grants - details RBI</vt:lpstr>
      <vt:lpstr>GDP</vt:lpstr>
      <vt:lpstr>FC XII report annex 2.1</vt:lpstr>
      <vt:lpstr>RBI Bulletin references</vt:lpstr>
      <vt:lpstr>GRR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 Amrutha Varshini {JD}</dc:creator>
  <cp:keywords/>
  <dc:description/>
  <cp:lastModifiedBy>Manish Kumar Lal (Director)</cp:lastModifiedBy>
  <cp:revision/>
  <dcterms:created xsi:type="dcterms:W3CDTF">2025-06-17T06:10:02Z</dcterms:created>
  <dcterms:modified xsi:type="dcterms:W3CDTF">2026-02-03T06:41:40Z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0x01010041C6E27EEC49764F8795671B0D25FBED</vt:lpwstr>
  </property>
  <property fmtid="{D5CDD505-2E9C-101B-9397-08002B2CF9AE}" pid="3" name="MediaServiceImageTags">
    <vt:lpwstr/>
  </property>
</Properties>
</file>